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1640" activeTab="4"/>
  </bookViews>
  <sheets>
    <sheet name="データ連続入力I" sheetId="1" r:id="rId1"/>
    <sheet name="データ連続入力II" sheetId="2" r:id="rId2"/>
    <sheet name="いろいろな関数" sheetId="3" r:id="rId3"/>
    <sheet name="表示形式の設定" sheetId="4" r:id="rId4"/>
    <sheet name="練習問題" sheetId="5" r:id="rId5"/>
    <sheet name="応用問題" sheetId="6" r:id="rId6"/>
    <sheet name="応用問題(完成）" sheetId="7" r:id="rId7"/>
  </sheets>
  <definedNames/>
  <calcPr fullCalcOnLoad="1"/>
</workbook>
</file>

<file path=xl/sharedStrings.xml><?xml version="1.0" encoding="utf-8"?>
<sst xmlns="http://schemas.openxmlformats.org/spreadsheetml/2006/main" count="321" uniqueCount="228">
  <si>
    <t>月の名前</t>
  </si>
  <si>
    <t>睦月</t>
  </si>
  <si>
    <t>如月</t>
  </si>
  <si>
    <t>弥生</t>
  </si>
  <si>
    <t>卯月</t>
  </si>
  <si>
    <t>皐月</t>
  </si>
  <si>
    <t>水無月</t>
  </si>
  <si>
    <t>文月</t>
  </si>
  <si>
    <t>葉月</t>
  </si>
  <si>
    <t>長月</t>
  </si>
  <si>
    <t>神無月</t>
  </si>
  <si>
    <t>霜月</t>
  </si>
  <si>
    <t>師走</t>
  </si>
  <si>
    <t>睦月</t>
  </si>
  <si>
    <t>曜日（英語）</t>
  </si>
  <si>
    <t>月（英語）</t>
  </si>
  <si>
    <t>January</t>
  </si>
  <si>
    <t>序数</t>
  </si>
  <si>
    <t>奇数</t>
  </si>
  <si>
    <t>偶数</t>
  </si>
  <si>
    <t>Sunday</t>
  </si>
  <si>
    <t>1st</t>
  </si>
  <si>
    <t>1から10まで</t>
  </si>
  <si>
    <t>100ごと</t>
  </si>
  <si>
    <t>A組の成績表</t>
  </si>
  <si>
    <t>氏名</t>
  </si>
  <si>
    <t>国語</t>
  </si>
  <si>
    <t>数学</t>
  </si>
  <si>
    <t>理科</t>
  </si>
  <si>
    <t>社会</t>
  </si>
  <si>
    <t>英語</t>
  </si>
  <si>
    <t>合計点</t>
  </si>
  <si>
    <t>平均点</t>
  </si>
  <si>
    <t>安倍</t>
  </si>
  <si>
    <t>安藤</t>
  </si>
  <si>
    <t>井上</t>
  </si>
  <si>
    <t>上田</t>
  </si>
  <si>
    <t>榎</t>
  </si>
  <si>
    <t>欠席</t>
  </si>
  <si>
    <t>太田</t>
  </si>
  <si>
    <t>加藤</t>
  </si>
  <si>
    <t>戸松</t>
  </si>
  <si>
    <t>石川</t>
  </si>
  <si>
    <t>後藤</t>
  </si>
  <si>
    <t>福田</t>
  </si>
  <si>
    <t>最高点</t>
  </si>
  <si>
    <t>最低点</t>
  </si>
  <si>
    <t>次点</t>
  </si>
  <si>
    <t>店舗別／製品種別集計表（２００２年１月度）</t>
  </si>
  <si>
    <t>（単位：千円）</t>
  </si>
  <si>
    <t>部門</t>
  </si>
  <si>
    <t>販売
コード</t>
  </si>
  <si>
    <t>種別</t>
  </si>
  <si>
    <t>販売実績</t>
  </si>
  <si>
    <t>合計</t>
  </si>
  <si>
    <t>パソコン
情報機器</t>
  </si>
  <si>
    <t>A102</t>
  </si>
  <si>
    <t>A103</t>
  </si>
  <si>
    <t>A104</t>
  </si>
  <si>
    <t>A105</t>
  </si>
  <si>
    <t>小計</t>
  </si>
  <si>
    <t>B102</t>
  </si>
  <si>
    <t>B103</t>
  </si>
  <si>
    <t>家
電</t>
  </si>
  <si>
    <t>冷蔵庫</t>
  </si>
  <si>
    <t>C102</t>
  </si>
  <si>
    <t>C103</t>
  </si>
  <si>
    <t>洗濯機</t>
  </si>
  <si>
    <t>今日の日付（Today関数）</t>
  </si>
  <si>
    <t>注文No.</t>
  </si>
  <si>
    <t>ご請求書</t>
  </si>
  <si>
    <t>ご請求先</t>
  </si>
  <si>
    <t>お客様名</t>
  </si>
  <si>
    <t>京都コンピュータ販売㈱</t>
  </si>
  <si>
    <t>ご住所</t>
  </si>
  <si>
    <t>〒</t>
  </si>
  <si>
    <t>〒61ｘ-00ｘｘ</t>
  </si>
  <si>
    <t>京都市中京区○○××</t>
  </si>
  <si>
    <t>TEL</t>
  </si>
  <si>
    <t>Tel</t>
  </si>
  <si>
    <t>075-123-4567</t>
  </si>
  <si>
    <t>FAX</t>
  </si>
  <si>
    <t>Fax</t>
  </si>
  <si>
    <t>075-123-4568</t>
  </si>
  <si>
    <t>合計金額</t>
  </si>
  <si>
    <t>合計金額をここに入れる</t>
  </si>
  <si>
    <t>No.</t>
  </si>
  <si>
    <t>ご注文商品</t>
  </si>
  <si>
    <t>数量</t>
  </si>
  <si>
    <t>単価</t>
  </si>
  <si>
    <t>割引</t>
  </si>
  <si>
    <t>金額</t>
  </si>
  <si>
    <t>富士電機社デスクトップパソコン</t>
  </si>
  <si>
    <t>合計金額を計算</t>
  </si>
  <si>
    <t>連番を振る</t>
  </si>
  <si>
    <t>ナナイ15インチ液晶ディスプレイ</t>
  </si>
  <si>
    <t>カンノン社製レーザープリンター</t>
  </si>
  <si>
    <t>エプソム社製スキャナ</t>
  </si>
  <si>
    <t>メモリー256MB増設</t>
  </si>
  <si>
    <t>MOドライブ</t>
  </si>
  <si>
    <t>小計</t>
  </si>
  <si>
    <t>金額を合計</t>
  </si>
  <si>
    <t>配送代金</t>
  </si>
  <si>
    <t>消費税</t>
  </si>
  <si>
    <t>消費税を計算</t>
  </si>
  <si>
    <t>合計</t>
  </si>
  <si>
    <t>A101</t>
  </si>
  <si>
    <t>パソコン</t>
  </si>
  <si>
    <t>プリンタ</t>
  </si>
  <si>
    <t>デジタルカメラ</t>
  </si>
  <si>
    <t>携帯電話</t>
  </si>
  <si>
    <t>ファクシミリ</t>
  </si>
  <si>
    <t>C101</t>
  </si>
  <si>
    <t>桁区切りスタイル</t>
  </si>
  <si>
    <t>通貨形式</t>
  </si>
  <si>
    <t>円</t>
  </si>
  <si>
    <t>日付</t>
  </si>
  <si>
    <t>元号で</t>
  </si>
  <si>
    <t>「標準」</t>
  </si>
  <si>
    <t>西暦で</t>
  </si>
  <si>
    <t>月と日だけ</t>
  </si>
  <si>
    <t>比率</t>
  </si>
  <si>
    <t>パーセント下二桁まで</t>
  </si>
  <si>
    <t>パーセント下一桁まで</t>
  </si>
  <si>
    <t>分数表示</t>
  </si>
  <si>
    <t>ドル</t>
  </si>
  <si>
    <t>フラン</t>
  </si>
  <si>
    <t>パーセント</t>
  </si>
  <si>
    <t>注文No.</t>
  </si>
  <si>
    <t>ご請求書</t>
  </si>
  <si>
    <t>ご請求先</t>
  </si>
  <si>
    <t>お客様名</t>
  </si>
  <si>
    <t>京都コンピュータ販売㈱</t>
  </si>
  <si>
    <t>ご住所</t>
  </si>
  <si>
    <t>京都市中京区○○××</t>
  </si>
  <si>
    <t>合計金額</t>
  </si>
  <si>
    <t>ご注文商品</t>
  </si>
  <si>
    <t>数量</t>
  </si>
  <si>
    <t>単価</t>
  </si>
  <si>
    <t>割引</t>
  </si>
  <si>
    <t>金額</t>
  </si>
  <si>
    <t>富士電機社デスクトップパソコン</t>
  </si>
  <si>
    <t>ナナイ15インチ液晶ディスプレイ</t>
  </si>
  <si>
    <t>カンノン社製レーザープリンター</t>
  </si>
  <si>
    <t>エプソム社製スキャナ</t>
  </si>
  <si>
    <t>メモリー256MB増設</t>
  </si>
  <si>
    <t>配送代金</t>
  </si>
  <si>
    <t>消費税</t>
  </si>
  <si>
    <t>〒</t>
  </si>
  <si>
    <t>〒61ｘ-00ｘｘ</t>
  </si>
  <si>
    <t>TEL</t>
  </si>
  <si>
    <t>Tel</t>
  </si>
  <si>
    <t>075-123-4567</t>
  </si>
  <si>
    <t>FAX</t>
  </si>
  <si>
    <t>Fax</t>
  </si>
  <si>
    <t>075-123-4568</t>
  </si>
  <si>
    <t>No.</t>
  </si>
  <si>
    <t>MOドライブ</t>
  </si>
  <si>
    <t>販売見込</t>
  </si>
  <si>
    <t>札幌</t>
  </si>
  <si>
    <t>広島</t>
  </si>
  <si>
    <t>福岡</t>
  </si>
  <si>
    <t>東京</t>
  </si>
  <si>
    <t>大阪</t>
  </si>
  <si>
    <t>AV</t>
  </si>
  <si>
    <t>B101</t>
  </si>
  <si>
    <t>テレビ</t>
  </si>
  <si>
    <t>ビデオ</t>
  </si>
  <si>
    <t>DVDプレーヤ</t>
  </si>
  <si>
    <t>エアコン</t>
  </si>
  <si>
    <t>月</t>
  </si>
  <si>
    <t>日付・一週間分</t>
  </si>
  <si>
    <t>曜日</t>
  </si>
  <si>
    <t>十二支</t>
  </si>
  <si>
    <t>偶数20まで</t>
  </si>
  <si>
    <t>子</t>
  </si>
  <si>
    <t>丑</t>
  </si>
  <si>
    <t>寅</t>
  </si>
  <si>
    <t>卯</t>
  </si>
  <si>
    <t>辰</t>
  </si>
  <si>
    <t>巳</t>
  </si>
  <si>
    <t>午</t>
  </si>
  <si>
    <t>未</t>
  </si>
  <si>
    <t>１から20まで</t>
  </si>
  <si>
    <t>達成率</t>
  </si>
  <si>
    <t>店舗別構成比率</t>
  </si>
  <si>
    <t>申</t>
  </si>
  <si>
    <t>酉</t>
  </si>
  <si>
    <t>戌</t>
  </si>
  <si>
    <t>亥</t>
  </si>
  <si>
    <t>子</t>
  </si>
  <si>
    <t>mon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</si>
  <si>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</si>
  <si>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</si>
  <si>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</si>
  <si>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</si>
  <si>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</si>
  <si>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</si>
  <si>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</si>
  <si>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</si>
  <si>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</si>
  <si>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</si>
  <si>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apr</t>
  </si>
  <si>
    <t>may</t>
  </si>
  <si>
    <t>jun</t>
  </si>
  <si>
    <t>2nd</t>
  </si>
  <si>
    <t>3rd</t>
  </si>
  <si>
    <t>4th</t>
  </si>
  <si>
    <t>5th</t>
  </si>
  <si>
    <t>6th</t>
  </si>
  <si>
    <t>7th</t>
  </si>
  <si>
    <t>8th</t>
  </si>
  <si>
    <t>Monday</t>
  </si>
  <si>
    <t>Tuesday</t>
  </si>
  <si>
    <t>Wednesday</t>
  </si>
  <si>
    <t>Thursday</t>
  </si>
  <si>
    <t>Friday</t>
  </si>
  <si>
    <t>Saturday</t>
  </si>
  <si>
    <t>Sunday</t>
  </si>
  <si>
    <t>February</t>
  </si>
  <si>
    <t>March</t>
  </si>
  <si>
    <t>April</t>
  </si>
  <si>
    <t>May</t>
  </si>
  <si>
    <t>June</t>
  </si>
  <si>
    <t>July</t>
  </si>
  <si>
    <t>August</t>
  </si>
  <si>
    <t>相対セル指定</t>
  </si>
  <si>
    <t>絶対セル指定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</si>
</sst>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&quot;\&quot;#,##0_);[Red]\(&quot;\&quot;#,##0\)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0.0000000000000000000000000"/>
    <numFmt numFmtId="195" formatCode="0.000000000"/>
    <numFmt numFmtId="196" formatCode="0.00000000"/>
    <numFmt numFmtId="197" formatCode="#\ ???/???"/>
    <numFmt numFmtId="198" formatCode="#,##0_ "/>
    <numFmt numFmtId="199" formatCode="0.00_);[Red]\(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\$#,##0.00;\-\$#,##0.0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16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4" xfId="16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3" xfId="0" applyFill="1" applyBorder="1" applyAlignment="1">
      <alignment vertical="center"/>
    </xf>
    <xf numFmtId="0" fontId="0" fillId="0" borderId="4" xfId="0" applyBorder="1" applyAlignment="1">
      <alignment vertical="center"/>
    </xf>
    <xf numFmtId="5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4" borderId="14" xfId="0" applyFill="1" applyBorder="1" applyAlignment="1">
      <alignment vertical="center"/>
    </xf>
    <xf numFmtId="0" fontId="0" fillId="0" borderId="5" xfId="0" applyBorder="1" applyAlignment="1">
      <alignment vertical="center"/>
    </xf>
    <xf numFmtId="5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4" xfId="0" applyFill="1" applyBorder="1" applyAlignment="1">
      <alignment horizontal="right"/>
    </xf>
    <xf numFmtId="0" fontId="0" fillId="3" borderId="4" xfId="0" applyFill="1" applyBorder="1" applyAlignment="1">
      <alignment horizontal="right" vertical="center"/>
    </xf>
    <xf numFmtId="0" fontId="2" fillId="2" borderId="5" xfId="16" applyNumberFormat="1" applyFont="1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0" fontId="0" fillId="0" borderId="0" xfId="15" applyNumberFormat="1" applyAlignment="1">
      <alignment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56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56" fontId="0" fillId="0" borderId="26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56" fontId="0" fillId="0" borderId="1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98" fontId="0" fillId="0" borderId="0" xfId="0" applyNumberFormat="1" applyBorder="1" applyAlignment="1">
      <alignment/>
    </xf>
    <xf numFmtId="38" fontId="0" fillId="0" borderId="0" xfId="16" applyBorder="1" applyAlignment="1">
      <alignment/>
    </xf>
    <xf numFmtId="19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58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31" fontId="0" fillId="0" borderId="0" xfId="0" applyNumberFormat="1" applyBorder="1" applyAlignment="1">
      <alignment/>
    </xf>
    <xf numFmtId="56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31" fontId="0" fillId="0" borderId="0" xfId="0" applyNumberForma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178" fontId="0" fillId="0" borderId="4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5" fontId="0" fillId="0" borderId="31" xfId="0" applyNumberFormat="1" applyBorder="1" applyAlignment="1">
      <alignment horizontal="right" vertical="center"/>
    </xf>
    <xf numFmtId="5" fontId="0" fillId="0" borderId="32" xfId="0" applyNumberFormat="1" applyBorder="1" applyAlignment="1">
      <alignment horizontal="right" vertical="center"/>
    </xf>
    <xf numFmtId="5" fontId="0" fillId="0" borderId="33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47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4" borderId="11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left" vertical="center"/>
    </xf>
    <xf numFmtId="0" fontId="0" fillId="4" borderId="50" xfId="0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5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0" xfId="0" applyNumberFormat="1" applyAlignment="1">
      <alignment/>
    </xf>
    <xf numFmtId="31" fontId="0" fillId="0" borderId="0" xfId="0" applyNumberFormat="1" applyAlignment="1">
      <alignment/>
    </xf>
    <xf numFmtId="10" fontId="0" fillId="0" borderId="0" xfId="0" applyNumberFormat="1" applyAlignment="1">
      <alignment/>
    </xf>
    <xf numFmtId="12" fontId="0" fillId="0" borderId="0" xfId="0" applyNumberFormat="1" applyAlignment="1">
      <alignment/>
    </xf>
    <xf numFmtId="10" fontId="2" fillId="2" borderId="4" xfId="15" applyNumberFormat="1" applyFont="1" applyFill="1" applyBorder="1" applyAlignment="1">
      <alignment horizontal="right" vertical="center"/>
    </xf>
    <xf numFmtId="10" fontId="2" fillId="2" borderId="5" xfId="15" applyNumberFormat="1" applyFont="1" applyFill="1" applyBorder="1" applyAlignment="1">
      <alignment horizontal="right" vertical="center"/>
    </xf>
    <xf numFmtId="10" fontId="0" fillId="0" borderId="38" xfId="15" applyNumberFormat="1" applyFill="1" applyBorder="1" applyAlignment="1">
      <alignment/>
    </xf>
    <xf numFmtId="0" fontId="2" fillId="0" borderId="0" xfId="0" applyFont="1" applyAlignment="1">
      <alignment/>
    </xf>
    <xf numFmtId="10" fontId="0" fillId="0" borderId="56" xfId="15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10325"/>
          <c:w val="0.45625"/>
          <c:h val="0.78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'練習問題'!$F$4:$J$4</c:f>
              <c:strCache/>
            </c:strRef>
          </c:cat>
          <c:val>
            <c:numRef>
              <c:f>'練習問題'!$F$19:$J$19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76200</xdr:rowOff>
    </xdr:from>
    <xdr:to>
      <xdr:col>10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3829050" y="771525"/>
        <a:ext cx="3171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="150" zoomScaleNormal="150" workbookViewId="0" topLeftCell="B1">
      <selection activeCell="F14" sqref="F14"/>
    </sheetView>
  </sheetViews>
  <sheetFormatPr defaultColWidth="9.00390625" defaultRowHeight="13.5"/>
  <cols>
    <col min="1" max="1" width="10.75390625" style="0" customWidth="1"/>
    <col min="2" max="4" width="15.00390625" style="0" customWidth="1"/>
    <col min="5" max="5" width="15.75390625" style="0" customWidth="1"/>
    <col min="6" max="6" width="10.375" style="0" customWidth="1"/>
  </cols>
  <sheetData>
    <row r="1" spans="1:6" ht="13.5">
      <c r="A1" s="51" t="s">
        <v>170</v>
      </c>
      <c r="B1" s="52" t="s">
        <v>171</v>
      </c>
      <c r="C1" s="53" t="s">
        <v>172</v>
      </c>
      <c r="D1" s="53" t="s">
        <v>173</v>
      </c>
      <c r="E1" s="51" t="s">
        <v>183</v>
      </c>
      <c r="F1" s="51" t="s">
        <v>174</v>
      </c>
    </row>
    <row r="2" spans="1:6" ht="13.5">
      <c r="A2" s="54" t="s">
        <v>1</v>
      </c>
      <c r="B2" s="55">
        <v>37273</v>
      </c>
      <c r="C2" s="55" t="s">
        <v>192</v>
      </c>
      <c r="D2" s="55" t="s">
        <v>175</v>
      </c>
      <c r="E2" s="54">
        <v>1</v>
      </c>
      <c r="F2" s="54">
        <v>2</v>
      </c>
    </row>
    <row r="3" spans="1:6" ht="13.5">
      <c r="A3" s="54" t="s">
        <v>2</v>
      </c>
      <c r="B3" s="55">
        <v>37274</v>
      </c>
      <c r="C3" s="55" t="s">
        <v>193</v>
      </c>
      <c r="D3" s="55" t="s">
        <v>176</v>
      </c>
      <c r="E3" s="54">
        <v>2</v>
      </c>
      <c r="F3" s="54">
        <v>4</v>
      </c>
    </row>
    <row r="4" spans="1:6" ht="13.5">
      <c r="A4" s="54" t="s">
        <v>3</v>
      </c>
      <c r="B4" s="55">
        <v>37275</v>
      </c>
      <c r="C4" s="55" t="s">
        <v>194</v>
      </c>
      <c r="D4" s="55" t="s">
        <v>177</v>
      </c>
      <c r="E4" s="54">
        <v>3</v>
      </c>
      <c r="F4" s="54">
        <v>6</v>
      </c>
    </row>
    <row r="5" spans="1:6" ht="13.5">
      <c r="A5" s="54" t="s">
        <v>4</v>
      </c>
      <c r="B5" s="55">
        <v>37276</v>
      </c>
      <c r="C5" s="55" t="s">
        <v>195</v>
      </c>
      <c r="D5" s="55" t="s">
        <v>178</v>
      </c>
      <c r="E5" s="54">
        <v>4</v>
      </c>
      <c r="F5" s="54">
        <v>8</v>
      </c>
    </row>
    <row r="6" spans="1:6" ht="13.5">
      <c r="A6" s="54" t="s">
        <v>5</v>
      </c>
      <c r="B6" s="55">
        <v>37277</v>
      </c>
      <c r="C6" s="55" t="s">
        <v>196</v>
      </c>
      <c r="D6" s="55" t="s">
        <v>179</v>
      </c>
      <c r="E6" s="54">
        <v>5</v>
      </c>
      <c r="F6" s="54">
        <v>10</v>
      </c>
    </row>
    <row r="7" spans="1:6" ht="13.5">
      <c r="A7" s="54" t="s">
        <v>6</v>
      </c>
      <c r="B7" s="55">
        <v>37278</v>
      </c>
      <c r="C7" s="55" t="s">
        <v>197</v>
      </c>
      <c r="D7" s="55" t="s">
        <v>180</v>
      </c>
      <c r="E7" s="54">
        <v>6</v>
      </c>
      <c r="F7" s="54">
        <v>12</v>
      </c>
    </row>
    <row r="8" spans="1:6" ht="13.5">
      <c r="A8" s="54" t="s">
        <v>7</v>
      </c>
      <c r="B8" s="55">
        <v>37279</v>
      </c>
      <c r="C8" s="55" t="s">
        <v>198</v>
      </c>
      <c r="D8" s="55" t="s">
        <v>181</v>
      </c>
      <c r="E8" s="54">
        <v>7</v>
      </c>
      <c r="F8" s="54">
        <v>14</v>
      </c>
    </row>
    <row r="9" spans="1:6" ht="13.5">
      <c r="A9" s="54" t="s">
        <v>8</v>
      </c>
      <c r="B9" s="55">
        <v>37280</v>
      </c>
      <c r="C9" s="55" t="s">
        <v>191</v>
      </c>
      <c r="D9" s="55" t="s">
        <v>182</v>
      </c>
      <c r="E9" s="54">
        <v>8</v>
      </c>
      <c r="F9" s="54">
        <v>16</v>
      </c>
    </row>
    <row r="10" spans="1:6" ht="13.5">
      <c r="A10" s="54" t="s">
        <v>9</v>
      </c>
      <c r="B10" s="55">
        <v>37281</v>
      </c>
      <c r="C10" s="55" t="s">
        <v>193</v>
      </c>
      <c r="D10" s="55" t="s">
        <v>186</v>
      </c>
      <c r="E10" s="54">
        <v>9</v>
      </c>
      <c r="F10" s="54">
        <v>18</v>
      </c>
    </row>
    <row r="11" spans="1:6" ht="13.5">
      <c r="A11" s="54" t="s">
        <v>10</v>
      </c>
      <c r="B11" s="55">
        <v>37282</v>
      </c>
      <c r="C11" s="55" t="s">
        <v>194</v>
      </c>
      <c r="D11" s="55" t="s">
        <v>187</v>
      </c>
      <c r="E11" s="54">
        <v>10</v>
      </c>
      <c r="F11" s="54">
        <v>20</v>
      </c>
    </row>
    <row r="12" spans="1:6" ht="13.5">
      <c r="A12" s="54" t="s">
        <v>11</v>
      </c>
      <c r="B12" s="55">
        <v>37283</v>
      </c>
      <c r="C12" s="55" t="s">
        <v>195</v>
      </c>
      <c r="D12" s="55" t="s">
        <v>188</v>
      </c>
      <c r="E12" s="54">
        <v>11</v>
      </c>
      <c r="F12" s="54">
        <v>22</v>
      </c>
    </row>
    <row r="13" spans="1:6" ht="13.5">
      <c r="A13" s="54" t="s">
        <v>12</v>
      </c>
      <c r="B13" s="55">
        <v>37284</v>
      </c>
      <c r="C13" s="55" t="s">
        <v>196</v>
      </c>
      <c r="D13" s="55" t="s">
        <v>189</v>
      </c>
      <c r="E13" s="54">
        <v>12</v>
      </c>
      <c r="F13" s="54">
        <v>24</v>
      </c>
    </row>
    <row r="14" spans="1:5" ht="13.5">
      <c r="A14" s="54" t="s">
        <v>199</v>
      </c>
      <c r="B14" s="55">
        <v>37285</v>
      </c>
      <c r="C14" s="55" t="s">
        <v>197</v>
      </c>
      <c r="D14" s="58" t="s">
        <v>190</v>
      </c>
      <c r="E14" s="54">
        <v>13</v>
      </c>
    </row>
    <row r="15" spans="1:5" ht="13.5">
      <c r="A15" s="54" t="s">
        <v>200</v>
      </c>
      <c r="B15" s="55">
        <v>37286</v>
      </c>
      <c r="C15" s="55" t="s">
        <v>198</v>
      </c>
      <c r="D15" s="58" t="s">
        <v>176</v>
      </c>
      <c r="E15" s="54"/>
    </row>
    <row r="16" spans="1:5" ht="13.5">
      <c r="A16" s="54" t="s">
        <v>201</v>
      </c>
      <c r="B16" s="55">
        <v>37287</v>
      </c>
      <c r="C16" s="55" t="s">
        <v>191</v>
      </c>
      <c r="D16" s="58" t="s">
        <v>177</v>
      </c>
      <c r="E16" s="54"/>
    </row>
    <row r="17" spans="1:5" ht="13.5">
      <c r="A17" s="54" t="s">
        <v>202</v>
      </c>
      <c r="B17" s="55">
        <v>37288</v>
      </c>
      <c r="D17" s="58" t="s">
        <v>178</v>
      </c>
      <c r="E17" s="54"/>
    </row>
    <row r="18" spans="1:5" ht="13.5">
      <c r="A18" s="54" t="s">
        <v>203</v>
      </c>
      <c r="D18" s="58" t="s">
        <v>179</v>
      </c>
      <c r="E18" s="54">
        <v>1</v>
      </c>
    </row>
    <row r="19" spans="1:5" ht="13.5">
      <c r="A19" s="54" t="s">
        <v>204</v>
      </c>
      <c r="D19" s="58" t="s">
        <v>180</v>
      </c>
      <c r="E19" s="54">
        <v>1</v>
      </c>
    </row>
    <row r="20" ht="13.5">
      <c r="E20" s="54">
        <v>1</v>
      </c>
    </row>
    <row r="21" ht="13.5">
      <c r="E21" s="54">
        <v>1</v>
      </c>
    </row>
    <row r="22" ht="13.5">
      <c r="E22" s="54">
        <v>1</v>
      </c>
    </row>
    <row r="23" ht="13.5">
      <c r="E23" s="54">
        <v>1</v>
      </c>
    </row>
    <row r="24" ht="13.5">
      <c r="E24" s="54">
        <v>1</v>
      </c>
    </row>
    <row r="25" ht="13.5">
      <c r="E25" s="54">
        <v>1</v>
      </c>
    </row>
    <row r="26" ht="13.5">
      <c r="E26" s="54">
        <v>1</v>
      </c>
    </row>
    <row r="27" ht="13.5">
      <c r="E27" s="54">
        <v>1</v>
      </c>
    </row>
    <row r="28" ht="13.5">
      <c r="E28" s="54">
        <v>1</v>
      </c>
    </row>
    <row r="29" ht="13.5">
      <c r="E29" s="54">
        <v>1</v>
      </c>
    </row>
    <row r="30" ht="13.5">
      <c r="E30" s="54">
        <v>1</v>
      </c>
    </row>
    <row r="31" ht="13.5">
      <c r="E31" s="54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FM9"/>
  <sheetViews>
    <sheetView workbookViewId="0" topLeftCell="A1">
      <selection activeCell="I19" sqref="I19"/>
    </sheetView>
  </sheetViews>
  <sheetFormatPr defaultColWidth="9.00390625" defaultRowHeight="13.5"/>
  <cols>
    <col min="1" max="1" width="12.50390625" style="0" customWidth="1"/>
  </cols>
  <sheetData>
    <row r="1" ht="14.25" thickBot="1"/>
    <row r="2" spans="1:169" ht="14.25" thickBot="1">
      <c r="A2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t="s">
        <v>9</v>
      </c>
      <c r="K2" t="s">
        <v>10</v>
      </c>
      <c r="DL2" t="s">
        <v>7</v>
      </c>
      <c r="DM2" t="s">
        <v>8</v>
      </c>
      <c r="DN2" t="s">
        <v>9</v>
      </c>
      <c r="DO2" t="s">
        <v>10</v>
      </c>
      <c r="DP2" t="s">
        <v>11</v>
      </c>
      <c r="DQ2" t="s">
        <v>12</v>
      </c>
      <c r="DR2" t="s">
        <v>13</v>
      </c>
      <c r="DS2" t="s">
        <v>2</v>
      </c>
      <c r="DT2" t="s">
        <v>3</v>
      </c>
      <c r="DU2" t="s">
        <v>4</v>
      </c>
      <c r="DV2" t="s">
        <v>5</v>
      </c>
      <c r="DW2" t="s">
        <v>6</v>
      </c>
      <c r="DX2" t="s">
        <v>7</v>
      </c>
      <c r="DY2" t="s">
        <v>8</v>
      </c>
      <c r="DZ2" t="s">
        <v>9</v>
      </c>
      <c r="EA2" t="s">
        <v>10</v>
      </c>
      <c r="EB2" t="s">
        <v>11</v>
      </c>
      <c r="EC2" t="s">
        <v>12</v>
      </c>
      <c r="ED2" t="s">
        <v>13</v>
      </c>
      <c r="EE2" t="s">
        <v>2</v>
      </c>
      <c r="EF2" t="s">
        <v>3</v>
      </c>
      <c r="EG2" t="s">
        <v>4</v>
      </c>
      <c r="EH2" t="s">
        <v>5</v>
      </c>
      <c r="EI2" t="s">
        <v>6</v>
      </c>
      <c r="EJ2" t="s">
        <v>7</v>
      </c>
      <c r="EK2" t="s">
        <v>8</v>
      </c>
      <c r="EL2" t="s">
        <v>9</v>
      </c>
      <c r="EM2" t="s">
        <v>10</v>
      </c>
      <c r="EN2" t="s">
        <v>11</v>
      </c>
      <c r="EO2" t="s">
        <v>12</v>
      </c>
      <c r="EP2" t="s">
        <v>13</v>
      </c>
      <c r="EQ2" t="s">
        <v>2</v>
      </c>
      <c r="ER2" t="s">
        <v>3</v>
      </c>
      <c r="ES2" t="s">
        <v>4</v>
      </c>
      <c r="ET2" t="s">
        <v>5</v>
      </c>
      <c r="EU2" t="s">
        <v>6</v>
      </c>
      <c r="EV2" t="s">
        <v>7</v>
      </c>
      <c r="EW2" t="s">
        <v>8</v>
      </c>
      <c r="EX2" t="s">
        <v>9</v>
      </c>
      <c r="EY2" t="s">
        <v>10</v>
      </c>
      <c r="EZ2" t="s">
        <v>11</v>
      </c>
      <c r="FA2" t="s">
        <v>12</v>
      </c>
      <c r="FB2" t="s">
        <v>13</v>
      </c>
      <c r="FC2" t="s">
        <v>2</v>
      </c>
      <c r="FD2" t="s">
        <v>3</v>
      </c>
      <c r="FE2" t="s">
        <v>4</v>
      </c>
      <c r="FF2" t="s">
        <v>5</v>
      </c>
      <c r="FG2" t="s">
        <v>6</v>
      </c>
      <c r="FH2" t="s">
        <v>7</v>
      </c>
      <c r="FI2" t="s">
        <v>8</v>
      </c>
      <c r="FJ2" t="s">
        <v>9</v>
      </c>
      <c r="FK2" t="s">
        <v>10</v>
      </c>
      <c r="FL2" t="s">
        <v>11</v>
      </c>
      <c r="FM2" t="s">
        <v>12</v>
      </c>
    </row>
    <row r="3" spans="1:10" ht="13.5">
      <c r="A3" t="s">
        <v>14</v>
      </c>
      <c r="B3" t="s">
        <v>20</v>
      </c>
      <c r="C3" t="s">
        <v>212</v>
      </c>
      <c r="D3" t="s">
        <v>213</v>
      </c>
      <c r="E3" t="s">
        <v>214</v>
      </c>
      <c r="F3" t="s">
        <v>215</v>
      </c>
      <c r="G3" t="s">
        <v>216</v>
      </c>
      <c r="H3" t="s">
        <v>217</v>
      </c>
      <c r="I3" t="s">
        <v>218</v>
      </c>
      <c r="J3" t="s">
        <v>212</v>
      </c>
    </row>
    <row r="4" spans="1:9" ht="13.5">
      <c r="A4" t="s">
        <v>15</v>
      </c>
      <c r="B4" t="s">
        <v>16</v>
      </c>
      <c r="C4" t="s">
        <v>219</v>
      </c>
      <c r="D4" t="s">
        <v>220</v>
      </c>
      <c r="E4" t="s">
        <v>221</v>
      </c>
      <c r="F4" t="s">
        <v>222</v>
      </c>
      <c r="G4" t="s">
        <v>223</v>
      </c>
      <c r="H4" t="s">
        <v>224</v>
      </c>
      <c r="I4" t="s">
        <v>225</v>
      </c>
    </row>
    <row r="5" spans="1:9" ht="13.5">
      <c r="A5" t="s">
        <v>17</v>
      </c>
      <c r="B5" t="s">
        <v>21</v>
      </c>
      <c r="C5" t="s">
        <v>205</v>
      </c>
      <c r="D5" t="s">
        <v>206</v>
      </c>
      <c r="E5" t="s">
        <v>207</v>
      </c>
      <c r="F5" t="s">
        <v>208</v>
      </c>
      <c r="G5" t="s">
        <v>209</v>
      </c>
      <c r="H5" t="s">
        <v>210</v>
      </c>
      <c r="I5" t="s">
        <v>211</v>
      </c>
    </row>
    <row r="6" spans="1:9" ht="13.5">
      <c r="A6" t="s">
        <v>22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</row>
    <row r="7" spans="1:10" ht="13.5">
      <c r="A7" t="s">
        <v>18</v>
      </c>
      <c r="B7">
        <v>1</v>
      </c>
      <c r="C7">
        <v>3</v>
      </c>
      <c r="D7">
        <v>5</v>
      </c>
      <c r="E7">
        <v>7</v>
      </c>
      <c r="F7">
        <v>9</v>
      </c>
      <c r="G7">
        <v>11</v>
      </c>
      <c r="H7">
        <v>13</v>
      </c>
      <c r="I7">
        <v>15</v>
      </c>
      <c r="J7">
        <v>17</v>
      </c>
    </row>
    <row r="8" spans="1:10" ht="13.5">
      <c r="A8" t="s">
        <v>19</v>
      </c>
      <c r="B8">
        <v>2</v>
      </c>
      <c r="C8">
        <v>4</v>
      </c>
      <c r="D8">
        <v>6</v>
      </c>
      <c r="E8">
        <v>8</v>
      </c>
      <c r="F8">
        <v>10</v>
      </c>
      <c r="G8">
        <v>12</v>
      </c>
      <c r="H8">
        <v>14</v>
      </c>
      <c r="I8">
        <v>16</v>
      </c>
      <c r="J8">
        <v>18</v>
      </c>
    </row>
    <row r="9" spans="1:8" ht="13.5">
      <c r="A9" t="s">
        <v>23</v>
      </c>
      <c r="B9">
        <v>100</v>
      </c>
      <c r="C9">
        <v>200</v>
      </c>
      <c r="D9">
        <v>300</v>
      </c>
      <c r="E9">
        <v>400</v>
      </c>
      <c r="F9">
        <v>500</v>
      </c>
      <c r="G9">
        <v>600</v>
      </c>
      <c r="H9">
        <v>700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K20"/>
  <sheetViews>
    <sheetView workbookViewId="0" topLeftCell="A1">
      <selection activeCell="J4" sqref="J4"/>
    </sheetView>
  </sheetViews>
  <sheetFormatPr defaultColWidth="9.00390625" defaultRowHeight="13.5"/>
  <cols>
    <col min="1" max="1" width="1.37890625" style="0" customWidth="1"/>
    <col min="3" max="7" width="7.25390625" style="0" customWidth="1"/>
    <col min="8" max="8" width="7.50390625" style="0" customWidth="1"/>
    <col min="9" max="9" width="7.75390625" style="0" customWidth="1"/>
    <col min="10" max="10" width="8.50390625" style="0" customWidth="1"/>
  </cols>
  <sheetData>
    <row r="1" ht="14.25" thickBot="1"/>
    <row r="2" spans="2:11" ht="13.5">
      <c r="B2" s="1" t="s">
        <v>24</v>
      </c>
      <c r="C2" s="1"/>
      <c r="D2" s="1"/>
      <c r="E2" s="1"/>
      <c r="F2" s="1"/>
      <c r="G2" s="1"/>
      <c r="H2" s="1"/>
      <c r="I2" s="1"/>
      <c r="J2" s="1"/>
      <c r="K2" s="1"/>
    </row>
    <row r="3" spans="2:11" ht="13.5"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45</v>
      </c>
      <c r="K3" s="2" t="s">
        <v>46</v>
      </c>
    </row>
    <row r="4" spans="2:11" ht="13.5">
      <c r="B4" s="3" t="s">
        <v>33</v>
      </c>
      <c r="C4" s="3">
        <v>82</v>
      </c>
      <c r="D4" s="3">
        <v>22</v>
      </c>
      <c r="E4" s="3">
        <v>37</v>
      </c>
      <c r="F4" s="3">
        <v>75</v>
      </c>
      <c r="G4" s="3">
        <v>54</v>
      </c>
      <c r="H4" s="3">
        <f>SUM(C4:G4)</f>
        <v>270</v>
      </c>
      <c r="I4">
        <f>AVERAGE(C4:G4)</f>
        <v>54</v>
      </c>
      <c r="J4" s="3">
        <f>MAX(C4:G4)</f>
        <v>82</v>
      </c>
      <c r="K4" s="3">
        <f>MIN(C4:G4)</f>
        <v>22</v>
      </c>
    </row>
    <row r="5" spans="2:11" ht="13.5">
      <c r="B5" s="3" t="s">
        <v>34</v>
      </c>
      <c r="C5" s="3">
        <v>82</v>
      </c>
      <c r="D5" s="3">
        <v>22</v>
      </c>
      <c r="E5" s="3">
        <v>37</v>
      </c>
      <c r="F5" s="3">
        <v>82</v>
      </c>
      <c r="G5" s="3">
        <v>86</v>
      </c>
      <c r="H5" s="3">
        <f aca="true" t="shared" si="0" ref="H5:H14">SUM(C5:G5)</f>
        <v>309</v>
      </c>
      <c r="I5">
        <f aca="true" t="shared" si="1" ref="I5:I14">AVERAGE(C5:G5)</f>
        <v>61.8</v>
      </c>
      <c r="J5" s="3">
        <f aca="true" t="shared" si="2" ref="J5:J14">MAX(C5:G5)</f>
        <v>86</v>
      </c>
      <c r="K5" s="3">
        <f aca="true" t="shared" si="3" ref="K5:K14">MIN(C5:G5)</f>
        <v>22</v>
      </c>
    </row>
    <row r="6" spans="2:11" ht="13.5">
      <c r="B6" s="3" t="s">
        <v>42</v>
      </c>
      <c r="C6" s="3">
        <v>56</v>
      </c>
      <c r="D6" s="3">
        <v>49</v>
      </c>
      <c r="E6" s="3">
        <v>34</v>
      </c>
      <c r="F6" s="3">
        <v>78</v>
      </c>
      <c r="G6" s="3">
        <v>48</v>
      </c>
      <c r="H6" s="3">
        <f t="shared" si="0"/>
        <v>265</v>
      </c>
      <c r="I6">
        <f t="shared" si="1"/>
        <v>53</v>
      </c>
      <c r="J6" s="3">
        <f t="shared" si="2"/>
        <v>78</v>
      </c>
      <c r="K6" s="3">
        <f t="shared" si="3"/>
        <v>34</v>
      </c>
    </row>
    <row r="7" spans="2:11" ht="13.5">
      <c r="B7" s="3" t="s">
        <v>35</v>
      </c>
      <c r="C7" s="3">
        <v>56</v>
      </c>
      <c r="D7" s="3">
        <v>49</v>
      </c>
      <c r="E7" s="3">
        <v>34</v>
      </c>
      <c r="F7" s="3">
        <v>78</v>
      </c>
      <c r="G7" s="3">
        <v>72</v>
      </c>
      <c r="H7" s="3">
        <f t="shared" si="0"/>
        <v>289</v>
      </c>
      <c r="I7">
        <f t="shared" si="1"/>
        <v>57.8</v>
      </c>
      <c r="J7" s="3">
        <f t="shared" si="2"/>
        <v>78</v>
      </c>
      <c r="K7" s="3">
        <f t="shared" si="3"/>
        <v>34</v>
      </c>
    </row>
    <row r="8" spans="2:11" ht="13.5">
      <c r="B8" s="3" t="s">
        <v>36</v>
      </c>
      <c r="C8" s="3">
        <v>77</v>
      </c>
      <c r="D8" s="3">
        <v>67</v>
      </c>
      <c r="E8" s="3">
        <v>59</v>
      </c>
      <c r="F8" s="3">
        <v>86</v>
      </c>
      <c r="G8" s="3">
        <v>86</v>
      </c>
      <c r="H8" s="3">
        <f t="shared" si="0"/>
        <v>375</v>
      </c>
      <c r="I8">
        <f t="shared" si="1"/>
        <v>75</v>
      </c>
      <c r="J8" s="3">
        <f t="shared" si="2"/>
        <v>86</v>
      </c>
      <c r="K8" s="3">
        <f t="shared" si="3"/>
        <v>59</v>
      </c>
    </row>
    <row r="9" spans="2:11" ht="13.5">
      <c r="B9" s="3" t="s">
        <v>37</v>
      </c>
      <c r="C9" s="3" t="s">
        <v>38</v>
      </c>
      <c r="D9" s="3">
        <v>56</v>
      </c>
      <c r="E9" s="3">
        <v>67</v>
      </c>
      <c r="F9" s="3">
        <v>78</v>
      </c>
      <c r="G9" s="3">
        <v>68</v>
      </c>
      <c r="H9" s="3">
        <f>SUM(C9:G9)</f>
        <v>269</v>
      </c>
      <c r="I9">
        <f t="shared" si="1"/>
        <v>67.25</v>
      </c>
      <c r="J9" s="3">
        <f t="shared" si="2"/>
        <v>78</v>
      </c>
      <c r="K9" s="3">
        <f t="shared" si="3"/>
        <v>56</v>
      </c>
    </row>
    <row r="10" spans="2:11" ht="13.5">
      <c r="B10" s="3" t="s">
        <v>39</v>
      </c>
      <c r="C10" s="3">
        <v>92</v>
      </c>
      <c r="D10" s="3">
        <v>94</v>
      </c>
      <c r="E10" s="3" t="s">
        <v>38</v>
      </c>
      <c r="F10" s="3">
        <v>87</v>
      </c>
      <c r="G10" s="3">
        <v>92</v>
      </c>
      <c r="H10" s="3">
        <f t="shared" si="0"/>
        <v>365</v>
      </c>
      <c r="I10">
        <f t="shared" si="1"/>
        <v>91.25</v>
      </c>
      <c r="J10" s="3">
        <f t="shared" si="2"/>
        <v>94</v>
      </c>
      <c r="K10" s="3">
        <f t="shared" si="3"/>
        <v>87</v>
      </c>
    </row>
    <row r="11" spans="2:11" ht="13.5">
      <c r="B11" s="3" t="s">
        <v>40</v>
      </c>
      <c r="C11" s="3">
        <v>49</v>
      </c>
      <c r="D11" s="3">
        <v>55</v>
      </c>
      <c r="E11" s="3">
        <v>53</v>
      </c>
      <c r="F11" s="3" t="s">
        <v>38</v>
      </c>
      <c r="G11" s="3">
        <v>72</v>
      </c>
      <c r="H11" s="3">
        <f t="shared" si="0"/>
        <v>229</v>
      </c>
      <c r="I11">
        <f t="shared" si="1"/>
        <v>57.25</v>
      </c>
      <c r="J11" s="3">
        <f t="shared" si="2"/>
        <v>72</v>
      </c>
      <c r="K11" s="3">
        <f t="shared" si="3"/>
        <v>49</v>
      </c>
    </row>
    <row r="12" spans="2:11" ht="13.5">
      <c r="B12" s="3" t="s">
        <v>43</v>
      </c>
      <c r="C12" s="3">
        <v>77</v>
      </c>
      <c r="D12" s="3">
        <v>67</v>
      </c>
      <c r="E12" s="3">
        <v>59</v>
      </c>
      <c r="F12" s="3">
        <v>86</v>
      </c>
      <c r="G12" s="3">
        <v>64</v>
      </c>
      <c r="H12" s="3">
        <f t="shared" si="0"/>
        <v>353</v>
      </c>
      <c r="I12">
        <f t="shared" si="1"/>
        <v>70.6</v>
      </c>
      <c r="J12" s="3">
        <f t="shared" si="2"/>
        <v>86</v>
      </c>
      <c r="K12" s="3">
        <f t="shared" si="3"/>
        <v>59</v>
      </c>
    </row>
    <row r="13" spans="2:11" ht="13.5">
      <c r="B13" s="3" t="s">
        <v>41</v>
      </c>
      <c r="C13" s="3">
        <v>64</v>
      </c>
      <c r="D13" s="3">
        <v>16</v>
      </c>
      <c r="E13" s="3">
        <v>57</v>
      </c>
      <c r="F13" s="3">
        <v>54</v>
      </c>
      <c r="G13" s="3" t="s">
        <v>38</v>
      </c>
      <c r="H13" s="3">
        <f t="shared" si="0"/>
        <v>191</v>
      </c>
      <c r="I13">
        <f t="shared" si="1"/>
        <v>47.75</v>
      </c>
      <c r="J13" s="3">
        <f t="shared" si="2"/>
        <v>64</v>
      </c>
      <c r="K13" s="3">
        <f t="shared" si="3"/>
        <v>16</v>
      </c>
    </row>
    <row r="14" spans="2:11" ht="14.25" thickBot="1">
      <c r="B14" s="6" t="s">
        <v>44</v>
      </c>
      <c r="C14" s="6">
        <v>82</v>
      </c>
      <c r="D14" s="6">
        <v>56</v>
      </c>
      <c r="E14" s="6">
        <v>67</v>
      </c>
      <c r="F14" s="6">
        <v>78</v>
      </c>
      <c r="G14" s="6">
        <v>82</v>
      </c>
      <c r="H14" s="6">
        <f t="shared" si="0"/>
        <v>365</v>
      </c>
      <c r="I14" s="7">
        <f t="shared" si="1"/>
        <v>73</v>
      </c>
      <c r="J14" s="6">
        <f t="shared" si="2"/>
        <v>82</v>
      </c>
      <c r="K14" s="6">
        <f t="shared" si="3"/>
        <v>56</v>
      </c>
    </row>
    <row r="15" spans="2:11" ht="14.25" thickTop="1">
      <c r="B15" s="3" t="s">
        <v>31</v>
      </c>
      <c r="C15">
        <f aca="true" t="shared" si="4" ref="C15:H15">SUM(C4:C14)</f>
        <v>717</v>
      </c>
      <c r="D15">
        <f t="shared" si="4"/>
        <v>553</v>
      </c>
      <c r="E15">
        <f t="shared" si="4"/>
        <v>504</v>
      </c>
      <c r="F15">
        <f t="shared" si="4"/>
        <v>782</v>
      </c>
      <c r="G15">
        <f t="shared" si="4"/>
        <v>724</v>
      </c>
      <c r="H15">
        <f t="shared" si="4"/>
        <v>3280</v>
      </c>
      <c r="I15" s="17"/>
      <c r="J15" s="17"/>
      <c r="K15" s="17"/>
    </row>
    <row r="16" spans="2:11" ht="13.5">
      <c r="B16" s="3" t="s">
        <v>32</v>
      </c>
      <c r="C16" s="5">
        <f aca="true" t="shared" si="5" ref="C16:H16">AVERAGE(C4:C14)</f>
        <v>71.7</v>
      </c>
      <c r="D16" s="5">
        <f t="shared" si="5"/>
        <v>50.27272727272727</v>
      </c>
      <c r="E16" s="5">
        <f t="shared" si="5"/>
        <v>50.4</v>
      </c>
      <c r="F16" s="5">
        <f t="shared" si="5"/>
        <v>78.2</v>
      </c>
      <c r="G16" s="5">
        <f t="shared" si="5"/>
        <v>72.4</v>
      </c>
      <c r="H16" s="5">
        <f t="shared" si="5"/>
        <v>298.1818181818182</v>
      </c>
      <c r="I16" s="18"/>
      <c r="J16" s="18"/>
      <c r="K16" s="18"/>
    </row>
    <row r="17" spans="2:11" ht="13.5">
      <c r="B17" s="3" t="s">
        <v>45</v>
      </c>
      <c r="C17">
        <f aca="true" t="shared" si="6" ref="C17:H17">MAX(C4:C14)</f>
        <v>92</v>
      </c>
      <c r="D17">
        <f t="shared" si="6"/>
        <v>94</v>
      </c>
      <c r="E17">
        <f t="shared" si="6"/>
        <v>67</v>
      </c>
      <c r="F17">
        <f t="shared" si="6"/>
        <v>87</v>
      </c>
      <c r="G17">
        <f t="shared" si="6"/>
        <v>92</v>
      </c>
      <c r="H17">
        <f t="shared" si="6"/>
        <v>375</v>
      </c>
      <c r="I17" s="18"/>
      <c r="J17" s="18"/>
      <c r="K17" s="18"/>
    </row>
    <row r="18" spans="2:11" ht="13.5">
      <c r="B18" s="3" t="s">
        <v>47</v>
      </c>
      <c r="C18">
        <f aca="true" t="shared" si="7" ref="C18:H18">LARGE(C4:C14,2)</f>
        <v>82</v>
      </c>
      <c r="D18">
        <f t="shared" si="7"/>
        <v>67</v>
      </c>
      <c r="E18">
        <f t="shared" si="7"/>
        <v>67</v>
      </c>
      <c r="F18">
        <f t="shared" si="7"/>
        <v>86</v>
      </c>
      <c r="G18">
        <f t="shared" si="7"/>
        <v>86</v>
      </c>
      <c r="H18">
        <f t="shared" si="7"/>
        <v>365</v>
      </c>
      <c r="I18" s="18"/>
      <c r="J18" s="18"/>
      <c r="K18" s="18"/>
    </row>
    <row r="19" spans="2:11" ht="13.5">
      <c r="B19" s="3" t="s">
        <v>46</v>
      </c>
      <c r="C19">
        <f aca="true" t="shared" si="8" ref="C19:H19">MIN(C4:C14)</f>
        <v>49</v>
      </c>
      <c r="D19">
        <f t="shared" si="8"/>
        <v>16</v>
      </c>
      <c r="E19">
        <f t="shared" si="8"/>
        <v>34</v>
      </c>
      <c r="F19">
        <f t="shared" si="8"/>
        <v>54</v>
      </c>
      <c r="G19">
        <f t="shared" si="8"/>
        <v>48</v>
      </c>
      <c r="H19">
        <f t="shared" si="8"/>
        <v>191</v>
      </c>
      <c r="I19" s="18"/>
      <c r="J19" s="18"/>
      <c r="K19" s="18"/>
    </row>
    <row r="20" spans="2:11" ht="13.5">
      <c r="B20" s="3" t="s">
        <v>47</v>
      </c>
      <c r="C20">
        <f aca="true" t="shared" si="9" ref="C20:H20">SMALL(C4:C14,2)</f>
        <v>56</v>
      </c>
      <c r="D20">
        <f t="shared" si="9"/>
        <v>22</v>
      </c>
      <c r="E20">
        <f t="shared" si="9"/>
        <v>34</v>
      </c>
      <c r="F20">
        <f t="shared" si="9"/>
        <v>75</v>
      </c>
      <c r="G20">
        <f t="shared" si="9"/>
        <v>54</v>
      </c>
      <c r="H20">
        <f t="shared" si="9"/>
        <v>229</v>
      </c>
      <c r="I20" s="18"/>
      <c r="J20" s="18"/>
      <c r="K20" s="1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170" zoomScaleNormal="170" workbookViewId="0" topLeftCell="B19">
      <selection activeCell="B31" sqref="B31"/>
    </sheetView>
  </sheetViews>
  <sheetFormatPr defaultColWidth="9.00390625" defaultRowHeight="13.5"/>
  <cols>
    <col min="2" max="2" width="17.125" style="0" customWidth="1"/>
    <col min="3" max="3" width="17.25390625" style="0" customWidth="1"/>
    <col min="5" max="5" width="15.625" style="0" bestFit="1" customWidth="1"/>
  </cols>
  <sheetData>
    <row r="1" spans="1:3" ht="13.5">
      <c r="A1" s="60" t="s">
        <v>113</v>
      </c>
      <c r="B1" s="61"/>
      <c r="C1" s="62"/>
    </row>
    <row r="2" spans="1:3" ht="13.5">
      <c r="A2" s="56"/>
      <c r="B2" s="5"/>
      <c r="C2" s="63"/>
    </row>
    <row r="3" spans="1:3" ht="13.5">
      <c r="A3" s="56"/>
      <c r="B3" s="64">
        <v>10000000</v>
      </c>
      <c r="C3" s="63"/>
    </row>
    <row r="4" spans="1:3" ht="13.5">
      <c r="A4" s="56"/>
      <c r="B4" s="65">
        <v>1235896</v>
      </c>
      <c r="C4" s="63"/>
    </row>
    <row r="5" spans="1:3" ht="13.5">
      <c r="A5" s="56"/>
      <c r="B5" s="65">
        <v>3546987321</v>
      </c>
      <c r="C5" s="63"/>
    </row>
    <row r="6" spans="1:3" ht="13.5">
      <c r="A6" s="56"/>
      <c r="B6" s="66">
        <f>10/3</f>
        <v>3.3333333333333335</v>
      </c>
      <c r="C6" s="63"/>
    </row>
    <row r="7" spans="1:3" ht="13.5">
      <c r="A7" s="56"/>
      <c r="B7" s="67">
        <f>195/79</f>
        <v>2.4683544303797467</v>
      </c>
      <c r="C7" s="63"/>
    </row>
    <row r="8" spans="1:3" ht="13.5">
      <c r="A8" s="56"/>
      <c r="B8" s="67">
        <f>6589/35</f>
        <v>188.25714285714287</v>
      </c>
      <c r="C8" s="63"/>
    </row>
    <row r="9" spans="1:3" ht="13.5">
      <c r="A9" s="56"/>
      <c r="B9" s="5"/>
      <c r="C9" s="63"/>
    </row>
    <row r="10" spans="1:3" ht="13.5">
      <c r="A10" s="56"/>
      <c r="B10" s="5"/>
      <c r="C10" s="63"/>
    </row>
    <row r="11" spans="1:3" ht="13.5">
      <c r="A11" s="56" t="s">
        <v>114</v>
      </c>
      <c r="B11" s="5"/>
      <c r="C11" s="63"/>
    </row>
    <row r="12" spans="1:3" ht="13.5">
      <c r="A12" s="56"/>
      <c r="B12" s="68">
        <v>198000</v>
      </c>
      <c r="C12" s="63" t="s">
        <v>115</v>
      </c>
    </row>
    <row r="13" spans="1:3" ht="13.5">
      <c r="A13" s="56"/>
      <c r="B13" s="68">
        <v>2465970</v>
      </c>
      <c r="C13" s="63" t="s">
        <v>115</v>
      </c>
    </row>
    <row r="14" spans="1:3" ht="13.5">
      <c r="A14" s="56"/>
      <c r="B14" s="69">
        <v>1000000</v>
      </c>
      <c r="C14" s="63" t="s">
        <v>125</v>
      </c>
    </row>
    <row r="15" spans="1:5" ht="13.5">
      <c r="A15" s="56"/>
      <c r="B15" s="5">
        <v>15000000</v>
      </c>
      <c r="C15" s="63" t="s">
        <v>126</v>
      </c>
      <c r="E15" s="19"/>
    </row>
    <row r="16" spans="1:5" ht="13.5">
      <c r="A16" s="56"/>
      <c r="B16" s="5"/>
      <c r="C16" s="63"/>
      <c r="E16" s="125">
        <v>37546</v>
      </c>
    </row>
    <row r="17" spans="1:7" ht="13.5">
      <c r="A17" s="56"/>
      <c r="B17" s="70">
        <v>0</v>
      </c>
      <c r="C17" s="63"/>
      <c r="D17" s="19"/>
      <c r="E17" s="124">
        <v>37622</v>
      </c>
      <c r="F17" s="19"/>
      <c r="G17" s="19"/>
    </row>
    <row r="18" spans="1:7" ht="13.5">
      <c r="A18" s="56" t="s">
        <v>116</v>
      </c>
      <c r="B18" s="70"/>
      <c r="C18" s="63"/>
      <c r="D18" s="19"/>
      <c r="E18" s="19">
        <f>E17-E16</f>
        <v>76</v>
      </c>
      <c r="F18" s="19"/>
      <c r="G18" s="19"/>
    </row>
    <row r="19" spans="1:7" ht="13.5">
      <c r="A19" s="56"/>
      <c r="B19" s="71">
        <v>28796</v>
      </c>
      <c r="C19" s="63" t="s">
        <v>117</v>
      </c>
      <c r="D19" s="19"/>
      <c r="E19" s="124">
        <f>E17+E18</f>
        <v>37698</v>
      </c>
      <c r="F19" s="19"/>
      <c r="G19" s="19"/>
    </row>
    <row r="20" spans="1:7" ht="13.5">
      <c r="A20" s="56"/>
      <c r="B20" s="71">
        <v>402</v>
      </c>
      <c r="C20" s="63" t="s">
        <v>117</v>
      </c>
      <c r="D20" s="19"/>
      <c r="E20" s="19"/>
      <c r="F20" s="19"/>
      <c r="G20" s="19"/>
    </row>
    <row r="21" spans="1:7" ht="13.5">
      <c r="A21" s="56"/>
      <c r="B21" s="72">
        <v>28796</v>
      </c>
      <c r="C21" s="63" t="s">
        <v>118</v>
      </c>
      <c r="D21" s="19"/>
      <c r="E21" s="19"/>
      <c r="F21" s="19"/>
      <c r="G21" s="19"/>
    </row>
    <row r="22" spans="1:7" ht="13.5">
      <c r="A22" s="56"/>
      <c r="B22" s="73">
        <v>11722</v>
      </c>
      <c r="C22" s="63" t="s">
        <v>119</v>
      </c>
      <c r="D22" s="19"/>
      <c r="E22" s="19"/>
      <c r="F22" s="19"/>
      <c r="G22" s="19"/>
    </row>
    <row r="23" spans="1:7" ht="13.5">
      <c r="A23" s="56"/>
      <c r="B23" s="73">
        <v>24867</v>
      </c>
      <c r="C23" s="63" t="s">
        <v>119</v>
      </c>
      <c r="D23" s="19"/>
      <c r="E23" s="19"/>
      <c r="F23" s="19"/>
      <c r="G23" s="19"/>
    </row>
    <row r="24" spans="1:7" ht="14.25" thickBot="1">
      <c r="A24" s="57"/>
      <c r="B24" s="74">
        <v>37273</v>
      </c>
      <c r="C24" s="75" t="s">
        <v>120</v>
      </c>
      <c r="D24" s="19"/>
      <c r="E24" s="19"/>
      <c r="F24" s="19"/>
      <c r="G24" s="19"/>
    </row>
    <row r="27" spans="1:3" ht="13.5">
      <c r="A27" t="s">
        <v>121</v>
      </c>
      <c r="B27" s="126">
        <f>3/4</f>
        <v>0.75</v>
      </c>
      <c r="C27" t="s">
        <v>127</v>
      </c>
    </row>
    <row r="28" spans="2:3" ht="13.5">
      <c r="B28" s="50">
        <f>152/564</f>
        <v>0.2695035460992908</v>
      </c>
      <c r="C28" t="s">
        <v>122</v>
      </c>
    </row>
    <row r="29" spans="2:3" ht="13.5">
      <c r="B29">
        <f>28/15</f>
        <v>1.8666666666666667</v>
      </c>
      <c r="C29" t="s">
        <v>123</v>
      </c>
    </row>
    <row r="30" spans="2:3" ht="13.5">
      <c r="B30" s="127">
        <f>1/3</f>
        <v>0.3333333333333333</v>
      </c>
      <c r="C30" t="s">
        <v>124</v>
      </c>
    </row>
    <row r="31" ht="13.5">
      <c r="B31" s="127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45" zoomScaleNormal="145" workbookViewId="0" topLeftCell="E5">
      <selection activeCell="H25" sqref="H25"/>
    </sheetView>
  </sheetViews>
  <sheetFormatPr defaultColWidth="9.00390625" defaultRowHeight="13.5"/>
  <cols>
    <col min="1" max="1" width="4.375" style="0" customWidth="1"/>
    <col min="2" max="2" width="10.50390625" style="0" customWidth="1"/>
    <col min="4" max="4" width="12.625" style="0" customWidth="1"/>
    <col min="5" max="5" width="10.375" style="0" customWidth="1"/>
  </cols>
  <sheetData>
    <row r="1" spans="1:12" ht="13.5">
      <c r="A1" s="4"/>
      <c r="B1" s="8" t="s">
        <v>48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thickBot="1">
      <c r="A2" s="4"/>
      <c r="B2" s="4"/>
      <c r="C2" s="4"/>
      <c r="D2" s="4"/>
      <c r="E2" s="4"/>
      <c r="F2" s="4"/>
      <c r="G2" s="4"/>
      <c r="H2" s="4"/>
      <c r="I2" s="4"/>
      <c r="J2" s="77" t="s">
        <v>49</v>
      </c>
      <c r="K2" s="77"/>
      <c r="L2" s="77"/>
    </row>
    <row r="3" spans="1:14" ht="13.5" customHeight="1">
      <c r="A3" s="4"/>
      <c r="B3" s="49" t="s">
        <v>50</v>
      </c>
      <c r="C3" s="44" t="s">
        <v>51</v>
      </c>
      <c r="D3" s="44" t="s">
        <v>52</v>
      </c>
      <c r="E3" s="44" t="s">
        <v>158</v>
      </c>
      <c r="F3" s="84" t="s">
        <v>53</v>
      </c>
      <c r="G3" s="85"/>
      <c r="H3" s="85"/>
      <c r="I3" s="85"/>
      <c r="J3" s="85"/>
      <c r="K3" s="85"/>
      <c r="L3" s="86"/>
      <c r="M3" s="9"/>
      <c r="N3" s="9"/>
    </row>
    <row r="4" spans="1:12" ht="13.5">
      <c r="A4" s="4"/>
      <c r="B4" s="48"/>
      <c r="C4" s="45"/>
      <c r="D4" s="45"/>
      <c r="E4" s="45"/>
      <c r="F4" s="10" t="s">
        <v>159</v>
      </c>
      <c r="G4" s="10" t="s">
        <v>160</v>
      </c>
      <c r="H4" s="10" t="s">
        <v>161</v>
      </c>
      <c r="I4" s="10" t="s">
        <v>162</v>
      </c>
      <c r="J4" s="10" t="s">
        <v>163</v>
      </c>
      <c r="K4" s="10" t="s">
        <v>54</v>
      </c>
      <c r="L4" s="10" t="s">
        <v>184</v>
      </c>
    </row>
    <row r="5" spans="1:12" ht="16.5" customHeight="1">
      <c r="A5" s="4"/>
      <c r="B5" s="78" t="s">
        <v>55</v>
      </c>
      <c r="C5" s="11" t="s">
        <v>106</v>
      </c>
      <c r="D5" s="12" t="s">
        <v>107</v>
      </c>
      <c r="E5" s="41">
        <v>120000</v>
      </c>
      <c r="F5" s="13">
        <v>15800</v>
      </c>
      <c r="G5" s="13">
        <v>23700</v>
      </c>
      <c r="H5" s="13">
        <v>24800</v>
      </c>
      <c r="I5" s="13">
        <v>29700</v>
      </c>
      <c r="J5" s="13">
        <v>35000</v>
      </c>
      <c r="K5" s="13">
        <f>SUM(F5:J5)</f>
        <v>129000</v>
      </c>
      <c r="L5" s="128">
        <f>K5/E5</f>
        <v>1.075</v>
      </c>
    </row>
    <row r="6" spans="1:12" ht="13.5">
      <c r="A6" s="4"/>
      <c r="B6" s="79"/>
      <c r="C6" s="11" t="s">
        <v>56</v>
      </c>
      <c r="D6" s="12" t="s">
        <v>108</v>
      </c>
      <c r="E6" s="41">
        <v>27500</v>
      </c>
      <c r="F6" s="13">
        <v>3800</v>
      </c>
      <c r="G6" s="13">
        <v>4500</v>
      </c>
      <c r="H6" s="13">
        <v>5800</v>
      </c>
      <c r="I6" s="13">
        <v>7200</v>
      </c>
      <c r="J6" s="13">
        <v>9500</v>
      </c>
      <c r="K6" s="13">
        <f aca="true" t="shared" si="0" ref="K6:K18">SUM(F6:J6)</f>
        <v>30800</v>
      </c>
      <c r="L6" s="128">
        <f aca="true" t="shared" si="1" ref="L6:L19">K6/E6</f>
        <v>1.12</v>
      </c>
    </row>
    <row r="7" spans="1:12" ht="13.5">
      <c r="A7" s="4"/>
      <c r="B7" s="47"/>
      <c r="C7" s="11" t="s">
        <v>57</v>
      </c>
      <c r="D7" s="12" t="s">
        <v>109</v>
      </c>
      <c r="E7" s="41">
        <v>50000</v>
      </c>
      <c r="F7" s="13">
        <v>1040</v>
      </c>
      <c r="G7" s="13">
        <v>2600</v>
      </c>
      <c r="H7" s="13">
        <v>8500</v>
      </c>
      <c r="I7" s="13">
        <v>15200</v>
      </c>
      <c r="J7" s="13">
        <v>24000</v>
      </c>
      <c r="K7" s="13">
        <f t="shared" si="0"/>
        <v>51340</v>
      </c>
      <c r="L7" s="128">
        <f t="shared" si="1"/>
        <v>1.0268</v>
      </c>
    </row>
    <row r="8" spans="1:12" ht="13.5">
      <c r="A8" s="4"/>
      <c r="B8" s="47"/>
      <c r="C8" s="11" t="s">
        <v>58</v>
      </c>
      <c r="D8" s="12" t="s">
        <v>110</v>
      </c>
      <c r="E8" s="41">
        <v>100000</v>
      </c>
      <c r="F8" s="13">
        <v>15600</v>
      </c>
      <c r="G8" s="13">
        <v>9800</v>
      </c>
      <c r="H8" s="13">
        <v>22400</v>
      </c>
      <c r="I8" s="13">
        <v>24500</v>
      </c>
      <c r="J8" s="13">
        <v>27800</v>
      </c>
      <c r="K8" s="13">
        <f t="shared" si="0"/>
        <v>100100</v>
      </c>
      <c r="L8" s="128">
        <f t="shared" si="1"/>
        <v>1.001</v>
      </c>
    </row>
    <row r="9" spans="1:12" ht="13.5">
      <c r="A9" s="4"/>
      <c r="B9" s="47"/>
      <c r="C9" s="11" t="s">
        <v>59</v>
      </c>
      <c r="D9" s="12" t="s">
        <v>111</v>
      </c>
      <c r="E9" s="41">
        <v>5000</v>
      </c>
      <c r="F9" s="13">
        <v>1100</v>
      </c>
      <c r="G9" s="13">
        <v>1000</v>
      </c>
      <c r="H9" s="13">
        <v>1500</v>
      </c>
      <c r="I9" s="13">
        <v>1400</v>
      </c>
      <c r="J9" s="13">
        <v>1500</v>
      </c>
      <c r="K9" s="13">
        <f t="shared" si="0"/>
        <v>6500</v>
      </c>
      <c r="L9" s="128">
        <f t="shared" si="1"/>
        <v>1.3</v>
      </c>
    </row>
    <row r="10" spans="1:12" ht="13.5">
      <c r="A10" s="4"/>
      <c r="B10" s="80" t="s">
        <v>60</v>
      </c>
      <c r="C10" s="81"/>
      <c r="D10" s="14"/>
      <c r="E10" s="42">
        <f>SUM(E5:E9)</f>
        <v>302500</v>
      </c>
      <c r="F10" s="15">
        <f aca="true" t="shared" si="2" ref="F10:K10">SUM(F5:F9)</f>
        <v>37340</v>
      </c>
      <c r="G10" s="15">
        <f t="shared" si="2"/>
        <v>41600</v>
      </c>
      <c r="H10" s="15">
        <f t="shared" si="2"/>
        <v>63000</v>
      </c>
      <c r="I10" s="15">
        <f t="shared" si="2"/>
        <v>78000</v>
      </c>
      <c r="J10" s="15">
        <f t="shared" si="2"/>
        <v>97800</v>
      </c>
      <c r="K10" s="15">
        <f t="shared" si="0"/>
        <v>317740</v>
      </c>
      <c r="L10" s="128">
        <f t="shared" si="1"/>
        <v>1.0503801652892562</v>
      </c>
    </row>
    <row r="11" spans="1:12" ht="13.5">
      <c r="A11" s="4"/>
      <c r="B11" s="28" t="s">
        <v>164</v>
      </c>
      <c r="C11" s="11" t="s">
        <v>165</v>
      </c>
      <c r="D11" s="12" t="s">
        <v>166</v>
      </c>
      <c r="E11" s="41">
        <v>100000</v>
      </c>
      <c r="F11" s="13">
        <v>28400</v>
      </c>
      <c r="G11" s="13">
        <v>24600</v>
      </c>
      <c r="H11" s="13">
        <v>28700</v>
      </c>
      <c r="I11" s="13">
        <v>32900</v>
      </c>
      <c r="J11" s="13">
        <v>3050</v>
      </c>
      <c r="K11" s="13">
        <f t="shared" si="0"/>
        <v>117650</v>
      </c>
      <c r="L11" s="128">
        <f t="shared" si="1"/>
        <v>1.1765</v>
      </c>
    </row>
    <row r="12" spans="1:12" ht="13.5">
      <c r="A12" s="4"/>
      <c r="B12" s="47"/>
      <c r="C12" s="11" t="s">
        <v>61</v>
      </c>
      <c r="D12" s="12" t="s">
        <v>167</v>
      </c>
      <c r="E12" s="41">
        <v>20000</v>
      </c>
      <c r="F12" s="13">
        <v>3800</v>
      </c>
      <c r="G12" s="13">
        <v>4200</v>
      </c>
      <c r="H12" s="13">
        <v>3600</v>
      </c>
      <c r="I12" s="13">
        <v>4800</v>
      </c>
      <c r="J12" s="13">
        <v>4500</v>
      </c>
      <c r="K12" s="13">
        <f t="shared" si="0"/>
        <v>20900</v>
      </c>
      <c r="L12" s="128">
        <f t="shared" si="1"/>
        <v>1.045</v>
      </c>
    </row>
    <row r="13" spans="1:12" ht="13.5">
      <c r="A13" s="4"/>
      <c r="B13" s="47"/>
      <c r="C13" s="11" t="s">
        <v>62</v>
      </c>
      <c r="D13" s="12" t="s">
        <v>168</v>
      </c>
      <c r="E13" s="41">
        <v>25000</v>
      </c>
      <c r="F13" s="13">
        <v>3500</v>
      </c>
      <c r="G13" s="13">
        <v>4500</v>
      </c>
      <c r="H13" s="13">
        <v>4200</v>
      </c>
      <c r="I13" s="13">
        <v>5800</v>
      </c>
      <c r="J13" s="13">
        <v>6700</v>
      </c>
      <c r="K13" s="13">
        <f t="shared" si="0"/>
        <v>24700</v>
      </c>
      <c r="L13" s="128">
        <f t="shared" si="1"/>
        <v>0.988</v>
      </c>
    </row>
    <row r="14" spans="1:12" ht="13.5">
      <c r="A14" s="4"/>
      <c r="B14" s="80" t="s">
        <v>60</v>
      </c>
      <c r="C14" s="81"/>
      <c r="D14" s="14"/>
      <c r="E14" s="42">
        <f>SUM(E11:E13)</f>
        <v>145000</v>
      </c>
      <c r="F14" s="15">
        <f aca="true" t="shared" si="3" ref="F14:K14">SUM(F11:F13)</f>
        <v>35700</v>
      </c>
      <c r="G14" s="15">
        <f t="shared" si="3"/>
        <v>33300</v>
      </c>
      <c r="H14" s="15">
        <f t="shared" si="3"/>
        <v>36500</v>
      </c>
      <c r="I14" s="15">
        <f t="shared" si="3"/>
        <v>43500</v>
      </c>
      <c r="J14" s="15">
        <f t="shared" si="3"/>
        <v>14250</v>
      </c>
      <c r="K14" s="15">
        <f t="shared" si="0"/>
        <v>163250</v>
      </c>
      <c r="L14" s="128">
        <f t="shared" si="1"/>
        <v>1.1258620689655172</v>
      </c>
    </row>
    <row r="15" spans="1:12" ht="13.5">
      <c r="A15" s="4"/>
      <c r="B15" s="28" t="s">
        <v>63</v>
      </c>
      <c r="C15" s="11" t="s">
        <v>112</v>
      </c>
      <c r="D15" s="12" t="s">
        <v>64</v>
      </c>
      <c r="E15" s="41">
        <v>30000</v>
      </c>
      <c r="F15" s="13">
        <v>4800</v>
      </c>
      <c r="G15" s="13">
        <v>3400</v>
      </c>
      <c r="H15" s="13">
        <v>7700</v>
      </c>
      <c r="I15" s="13">
        <v>6500</v>
      </c>
      <c r="J15" s="13">
        <v>6800</v>
      </c>
      <c r="K15" s="13">
        <f t="shared" si="0"/>
        <v>29200</v>
      </c>
      <c r="L15" s="128">
        <f t="shared" si="1"/>
        <v>0.9733333333333334</v>
      </c>
    </row>
    <row r="16" spans="1:12" ht="13.5">
      <c r="A16" s="4"/>
      <c r="B16" s="47"/>
      <c r="C16" s="11" t="s">
        <v>65</v>
      </c>
      <c r="D16" s="12" t="s">
        <v>169</v>
      </c>
      <c r="E16" s="41">
        <v>75000</v>
      </c>
      <c r="F16" s="13">
        <v>8500</v>
      </c>
      <c r="G16" s="13">
        <v>15600</v>
      </c>
      <c r="H16" s="13">
        <v>14800</v>
      </c>
      <c r="I16" s="13">
        <v>16500</v>
      </c>
      <c r="J16" s="13">
        <v>17800</v>
      </c>
      <c r="K16" s="13">
        <f t="shared" si="0"/>
        <v>73200</v>
      </c>
      <c r="L16" s="128">
        <f t="shared" si="1"/>
        <v>0.976</v>
      </c>
    </row>
    <row r="17" spans="1:12" ht="13.5">
      <c r="A17" s="4"/>
      <c r="B17" s="47"/>
      <c r="C17" s="11" t="s">
        <v>66</v>
      </c>
      <c r="D17" s="12" t="s">
        <v>67</v>
      </c>
      <c r="E17" s="41">
        <v>50000</v>
      </c>
      <c r="F17" s="13">
        <v>8600</v>
      </c>
      <c r="G17" s="13">
        <v>9400</v>
      </c>
      <c r="H17" s="13">
        <v>11200</v>
      </c>
      <c r="I17" s="13">
        <v>10600</v>
      </c>
      <c r="J17" s="13">
        <v>12800</v>
      </c>
      <c r="K17" s="13">
        <f t="shared" si="0"/>
        <v>52600</v>
      </c>
      <c r="L17" s="128">
        <f t="shared" si="1"/>
        <v>1.052</v>
      </c>
    </row>
    <row r="18" spans="1:12" ht="13.5">
      <c r="A18" s="4"/>
      <c r="B18" s="80" t="s">
        <v>60</v>
      </c>
      <c r="C18" s="81"/>
      <c r="D18" s="14"/>
      <c r="E18" s="14">
        <f>SUM(E15:E17)</f>
        <v>155000</v>
      </c>
      <c r="F18" s="15">
        <f aca="true" t="shared" si="4" ref="F18:K18">SUM(F15:F17)</f>
        <v>21900</v>
      </c>
      <c r="G18" s="15">
        <f t="shared" si="4"/>
        <v>28400</v>
      </c>
      <c r="H18" s="15">
        <f t="shared" si="4"/>
        <v>33700</v>
      </c>
      <c r="I18" s="15">
        <f t="shared" si="4"/>
        <v>33600</v>
      </c>
      <c r="J18" s="15">
        <f t="shared" si="4"/>
        <v>37400</v>
      </c>
      <c r="K18" s="15">
        <f t="shared" si="0"/>
        <v>155000</v>
      </c>
      <c r="L18" s="128">
        <f t="shared" si="1"/>
        <v>1</v>
      </c>
    </row>
    <row r="19" spans="1:12" ht="14.25" thickBot="1">
      <c r="A19" s="4"/>
      <c r="B19" s="46" t="s">
        <v>54</v>
      </c>
      <c r="C19" s="16"/>
      <c r="D19" s="16"/>
      <c r="E19" s="16">
        <f>SUM(E18,E14,E10)</f>
        <v>602500</v>
      </c>
      <c r="F19" s="43">
        <f aca="true" t="shared" si="5" ref="F19:K19">SUM(F18,F14,F10)</f>
        <v>94940</v>
      </c>
      <c r="G19" s="43">
        <f t="shared" si="5"/>
        <v>103300</v>
      </c>
      <c r="H19" s="43">
        <f t="shared" si="5"/>
        <v>133200</v>
      </c>
      <c r="I19" s="43">
        <f t="shared" si="5"/>
        <v>155100</v>
      </c>
      <c r="J19" s="43">
        <f t="shared" si="5"/>
        <v>149450</v>
      </c>
      <c r="K19" s="43">
        <f t="shared" si="5"/>
        <v>635990</v>
      </c>
      <c r="L19" s="129">
        <f t="shared" si="1"/>
        <v>1.055585062240664</v>
      </c>
    </row>
    <row r="20" spans="1:12" ht="14.2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 thickBot="1">
      <c r="A21" s="4"/>
      <c r="B21" s="4"/>
      <c r="C21" s="4"/>
      <c r="D21" s="82" t="s">
        <v>185</v>
      </c>
      <c r="E21" s="83"/>
      <c r="F21" s="130">
        <f>F19/$K19</f>
        <v>0.1492790767150427</v>
      </c>
      <c r="G21" s="130">
        <f>G19/$K19</f>
        <v>0.16242393748329376</v>
      </c>
      <c r="H21" s="130">
        <f>H19/$K19</f>
        <v>0.20943725530275634</v>
      </c>
      <c r="I21" s="130">
        <f>I19/$K19</f>
        <v>0.24387175898992122</v>
      </c>
      <c r="J21" s="132">
        <f>J19/$K19</f>
        <v>0.23498797150898598</v>
      </c>
      <c r="K21" s="4"/>
      <c r="L21" s="4"/>
    </row>
    <row r="23" ht="13.5">
      <c r="F23" s="131" t="s">
        <v>226</v>
      </c>
    </row>
    <row r="24" ht="13.5">
      <c r="F24" s="131" t="s">
        <v>227</v>
      </c>
    </row>
  </sheetData>
  <mergeCells count="7">
    <mergeCell ref="J2:L2"/>
    <mergeCell ref="B5:B6"/>
    <mergeCell ref="B10:C10"/>
    <mergeCell ref="D21:E21"/>
    <mergeCell ref="B14:C14"/>
    <mergeCell ref="B18:C18"/>
    <mergeCell ref="F3:L3"/>
  </mergeCells>
  <printOptions/>
  <pageMargins left="0.75" right="0.75" top="1" bottom="1" header="0.512" footer="0.512"/>
  <pageSetup horizontalDpi="600" verticalDpi="600" orientation="landscape" paperSize="9" scale="1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4"/>
  <sheetViews>
    <sheetView workbookViewId="0" topLeftCell="A1">
      <selection activeCell="B37" sqref="B37"/>
    </sheetView>
  </sheetViews>
  <sheetFormatPr defaultColWidth="9.00390625" defaultRowHeight="13.5"/>
  <sheetData>
    <row r="2" ht="13.5">
      <c r="H2" t="s">
        <v>68</v>
      </c>
    </row>
    <row r="3" ht="13.5">
      <c r="G3" t="s">
        <v>69</v>
      </c>
    </row>
    <row r="5" ht="13.5">
      <c r="E5" t="s">
        <v>70</v>
      </c>
    </row>
    <row r="6" ht="21" customHeight="1"/>
    <row r="8" ht="13.5">
      <c r="B8" t="s">
        <v>71</v>
      </c>
    </row>
    <row r="9" spans="2:7" ht="13.5">
      <c r="B9" t="s">
        <v>72</v>
      </c>
      <c r="G9" t="s">
        <v>73</v>
      </c>
    </row>
    <row r="10" spans="2:7" ht="13.5">
      <c r="B10" t="s">
        <v>74</v>
      </c>
      <c r="D10" t="s">
        <v>75</v>
      </c>
      <c r="G10" t="s">
        <v>76</v>
      </c>
    </row>
    <row r="11" ht="13.5">
      <c r="G11" t="s">
        <v>77</v>
      </c>
    </row>
    <row r="12" spans="2:8" ht="13.5">
      <c r="B12" t="s">
        <v>78</v>
      </c>
      <c r="G12" t="s">
        <v>79</v>
      </c>
      <c r="H12" t="s">
        <v>80</v>
      </c>
    </row>
    <row r="13" spans="2:8" ht="13.5">
      <c r="B13" t="s">
        <v>81</v>
      </c>
      <c r="G13" t="s">
        <v>82</v>
      </c>
      <c r="H13" t="s">
        <v>83</v>
      </c>
    </row>
    <row r="15" spans="2:4" ht="13.5">
      <c r="B15" t="s">
        <v>84</v>
      </c>
      <c r="D15" t="s">
        <v>85</v>
      </c>
    </row>
    <row r="17" spans="2:9" ht="13.5">
      <c r="B17" t="s">
        <v>86</v>
      </c>
      <c r="C17" t="s">
        <v>87</v>
      </c>
      <c r="F17" t="s">
        <v>88</v>
      </c>
      <c r="G17" t="s">
        <v>89</v>
      </c>
      <c r="H17" t="s">
        <v>90</v>
      </c>
      <c r="I17" t="s">
        <v>91</v>
      </c>
    </row>
    <row r="18" spans="2:9" ht="13.5">
      <c r="B18">
        <v>1</v>
      </c>
      <c r="C18" t="s">
        <v>92</v>
      </c>
      <c r="F18">
        <v>5</v>
      </c>
      <c r="G18">
        <v>149980</v>
      </c>
      <c r="H18">
        <v>0.1</v>
      </c>
      <c r="I18" t="s">
        <v>93</v>
      </c>
    </row>
    <row r="19" spans="2:8" ht="13.5">
      <c r="B19" t="s">
        <v>94</v>
      </c>
      <c r="C19" t="s">
        <v>95</v>
      </c>
      <c r="F19">
        <v>5</v>
      </c>
      <c r="G19">
        <v>56000</v>
      </c>
      <c r="H19">
        <v>0.1</v>
      </c>
    </row>
    <row r="20" spans="3:7" ht="13.5">
      <c r="C20" t="s">
        <v>96</v>
      </c>
      <c r="F20">
        <v>2</v>
      </c>
      <c r="G20">
        <v>22800</v>
      </c>
    </row>
    <row r="21" spans="3:7" ht="13.5">
      <c r="C21" t="s">
        <v>97</v>
      </c>
      <c r="F21">
        <v>1</v>
      </c>
      <c r="G21">
        <v>16800</v>
      </c>
    </row>
    <row r="22" spans="3:8" ht="13.5">
      <c r="C22" t="s">
        <v>98</v>
      </c>
      <c r="F22">
        <v>5</v>
      </c>
      <c r="G22">
        <v>2500</v>
      </c>
      <c r="H22">
        <v>0.1</v>
      </c>
    </row>
    <row r="23" spans="3:7" ht="13.5">
      <c r="C23" t="s">
        <v>99</v>
      </c>
      <c r="F23">
        <v>3</v>
      </c>
      <c r="G23">
        <v>43780</v>
      </c>
    </row>
    <row r="31" spans="7:9" ht="13.5">
      <c r="G31" t="s">
        <v>100</v>
      </c>
      <c r="I31" t="s">
        <v>101</v>
      </c>
    </row>
    <row r="32" spans="7:9" ht="13.5">
      <c r="G32" t="s">
        <v>102</v>
      </c>
      <c r="I32">
        <v>15000</v>
      </c>
    </row>
    <row r="33" spans="7:9" ht="13.5">
      <c r="G33" t="s">
        <v>103</v>
      </c>
      <c r="I33" t="s">
        <v>104</v>
      </c>
    </row>
    <row r="34" spans="7:9" ht="13.5">
      <c r="G34" t="s">
        <v>105</v>
      </c>
      <c r="I34" t="s">
        <v>93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15" sqref="D15:E15"/>
    </sheetView>
  </sheetViews>
  <sheetFormatPr defaultColWidth="9.00390625" defaultRowHeight="13.5"/>
  <cols>
    <col min="1" max="1" width="5.25390625" style="0" customWidth="1"/>
    <col min="2" max="2" width="4.875" style="0" customWidth="1"/>
    <col min="4" max="4" width="4.50390625" style="0" customWidth="1"/>
    <col min="5" max="5" width="26.375" style="0" customWidth="1"/>
    <col min="6" max="6" width="7.50390625" style="0" customWidth="1"/>
    <col min="7" max="7" width="9.625" style="0" customWidth="1"/>
    <col min="8" max="8" width="6.50390625" style="0" customWidth="1"/>
    <col min="9" max="9" width="3.125" style="0" customWidth="1"/>
    <col min="10" max="10" width="4.75390625" style="0" customWidth="1"/>
    <col min="11" max="11" width="3.00390625" style="0" customWidth="1"/>
  </cols>
  <sheetData>
    <row r="2" spans="2:11" ht="13.5">
      <c r="B2" s="20"/>
      <c r="C2" s="20"/>
      <c r="D2" s="20"/>
      <c r="E2" s="20"/>
      <c r="F2" s="20"/>
      <c r="H2" s="89">
        <f ca="1">TODAY()</f>
        <v>37546</v>
      </c>
      <c r="I2" s="89"/>
      <c r="J2" s="89"/>
      <c r="K2" s="20"/>
    </row>
    <row r="3" spans="2:11" ht="14.25" thickBot="1">
      <c r="B3" s="20"/>
      <c r="C3" s="20"/>
      <c r="D3" s="20"/>
      <c r="E3" s="20"/>
      <c r="F3" s="20"/>
      <c r="G3" s="21" t="s">
        <v>128</v>
      </c>
      <c r="H3" s="88"/>
      <c r="I3" s="88"/>
      <c r="J3" s="88"/>
      <c r="K3" s="20"/>
    </row>
    <row r="4" spans="2:11" ht="14.25" thickTop="1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34.5" customHeight="1">
      <c r="B5" s="20"/>
      <c r="C5" s="20"/>
      <c r="D5" s="20"/>
      <c r="E5" s="87" t="s">
        <v>129</v>
      </c>
      <c r="F5" s="87"/>
      <c r="G5" s="20"/>
      <c r="H5" s="20"/>
      <c r="I5" s="20"/>
      <c r="J5" s="20"/>
      <c r="K5" s="20"/>
    </row>
    <row r="6" spans="2:11" ht="13.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1" ht="18" thickBot="1">
      <c r="B7" s="20"/>
      <c r="C7" s="20"/>
      <c r="D7" s="20"/>
      <c r="E7" s="20"/>
      <c r="F7" s="20"/>
      <c r="H7" s="22"/>
      <c r="I7" s="22"/>
      <c r="J7" s="20"/>
      <c r="K7" s="20"/>
    </row>
    <row r="8" spans="2:11" ht="16.5" customHeight="1" thickBot="1">
      <c r="B8" s="91" t="s">
        <v>130</v>
      </c>
      <c r="C8" s="92"/>
      <c r="D8" s="92"/>
      <c r="E8" s="93"/>
      <c r="F8" s="20"/>
      <c r="G8" s="22"/>
      <c r="H8" s="22"/>
      <c r="I8" s="22"/>
      <c r="J8" s="20"/>
      <c r="K8" s="20"/>
    </row>
    <row r="9" spans="2:11" ht="31.5" customHeight="1">
      <c r="B9" s="94" t="s">
        <v>131</v>
      </c>
      <c r="C9" s="95"/>
      <c r="D9" s="90"/>
      <c r="E9" s="76"/>
      <c r="F9" s="20"/>
      <c r="G9" s="23" t="s">
        <v>132</v>
      </c>
      <c r="H9" s="20"/>
      <c r="I9" s="20"/>
      <c r="J9" s="20"/>
      <c r="K9" s="20"/>
    </row>
    <row r="10" spans="2:11" ht="15" customHeight="1">
      <c r="B10" s="108" t="s">
        <v>133</v>
      </c>
      <c r="C10" s="109"/>
      <c r="D10" s="24" t="s">
        <v>148</v>
      </c>
      <c r="E10" s="25"/>
      <c r="F10" s="20"/>
      <c r="G10" s="20" t="s">
        <v>149</v>
      </c>
      <c r="H10" s="20"/>
      <c r="I10" s="20"/>
      <c r="J10" s="20"/>
      <c r="K10" s="20"/>
    </row>
    <row r="11" spans="2:11" ht="39.75" customHeight="1">
      <c r="B11" s="110"/>
      <c r="C11" s="111"/>
      <c r="D11" s="118"/>
      <c r="E11" s="119"/>
      <c r="F11" s="20"/>
      <c r="G11" s="20" t="s">
        <v>134</v>
      </c>
      <c r="H11" s="20"/>
      <c r="I11" s="20"/>
      <c r="J11" s="20"/>
      <c r="K11" s="20"/>
    </row>
    <row r="12" spans="2:11" ht="18.75" customHeight="1">
      <c r="B12" s="112" t="s">
        <v>150</v>
      </c>
      <c r="C12" s="113"/>
      <c r="D12" s="120"/>
      <c r="E12" s="121"/>
      <c r="F12" s="20"/>
      <c r="G12" s="20" t="s">
        <v>151</v>
      </c>
      <c r="H12" s="20" t="s">
        <v>152</v>
      </c>
      <c r="I12" s="20"/>
      <c r="J12" s="20"/>
      <c r="K12" s="20"/>
    </row>
    <row r="13" spans="2:11" ht="19.5" customHeight="1" thickBot="1">
      <c r="B13" s="114" t="s">
        <v>153</v>
      </c>
      <c r="C13" s="115"/>
      <c r="D13" s="122"/>
      <c r="E13" s="123"/>
      <c r="F13" s="20"/>
      <c r="G13" s="20" t="s">
        <v>154</v>
      </c>
      <c r="H13" s="20" t="s">
        <v>155</v>
      </c>
      <c r="I13" s="20"/>
      <c r="J13" s="20"/>
      <c r="K13" s="20"/>
    </row>
    <row r="14" spans="2:11" ht="13.5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24.75" customHeight="1" thickBot="1">
      <c r="B15" s="117" t="s">
        <v>135</v>
      </c>
      <c r="C15" s="117"/>
      <c r="D15" s="116">
        <f>H34</f>
        <v>1204245</v>
      </c>
      <c r="E15" s="116"/>
      <c r="F15" s="20"/>
      <c r="G15" s="20"/>
      <c r="H15" s="20"/>
      <c r="I15" s="20"/>
      <c r="J15" s="20"/>
      <c r="K15" s="20"/>
    </row>
    <row r="16" spans="2:11" ht="15" thickBot="1" thickTop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2" ht="24.75" customHeight="1">
      <c r="B17" s="26" t="s">
        <v>156</v>
      </c>
      <c r="C17" s="106" t="s">
        <v>136</v>
      </c>
      <c r="D17" s="106"/>
      <c r="E17" s="106"/>
      <c r="F17" s="27" t="s">
        <v>137</v>
      </c>
      <c r="G17" s="27" t="s">
        <v>138</v>
      </c>
      <c r="H17" s="27" t="s">
        <v>139</v>
      </c>
      <c r="I17" s="106" t="s">
        <v>140</v>
      </c>
      <c r="J17" s="106"/>
      <c r="K17" s="107"/>
      <c r="L17" s="29"/>
    </row>
    <row r="18" spans="2:11" ht="24.75" customHeight="1">
      <c r="B18" s="30">
        <v>1</v>
      </c>
      <c r="C18" s="105" t="s">
        <v>141</v>
      </c>
      <c r="D18" s="105"/>
      <c r="E18" s="105"/>
      <c r="F18" s="31">
        <v>5</v>
      </c>
      <c r="G18" s="32">
        <v>149980</v>
      </c>
      <c r="H18" s="33">
        <v>0.1</v>
      </c>
      <c r="I18" s="96">
        <f aca="true" t="shared" si="0" ref="I18:I23">(G18*(1-H18)*F18)</f>
        <v>674910</v>
      </c>
      <c r="J18" s="96"/>
      <c r="K18" s="97"/>
    </row>
    <row r="19" spans="2:11" ht="24.75" customHeight="1">
      <c r="B19" s="30">
        <v>2</v>
      </c>
      <c r="C19" s="105" t="s">
        <v>142</v>
      </c>
      <c r="D19" s="105"/>
      <c r="E19" s="105"/>
      <c r="F19" s="31">
        <v>5</v>
      </c>
      <c r="G19" s="32">
        <v>56000</v>
      </c>
      <c r="H19" s="33">
        <v>0.1</v>
      </c>
      <c r="I19" s="96">
        <f t="shared" si="0"/>
        <v>252000</v>
      </c>
      <c r="J19" s="96"/>
      <c r="K19" s="97"/>
    </row>
    <row r="20" spans="2:11" ht="24.75" customHeight="1">
      <c r="B20" s="30">
        <v>3</v>
      </c>
      <c r="C20" s="105" t="s">
        <v>143</v>
      </c>
      <c r="D20" s="105"/>
      <c r="E20" s="105"/>
      <c r="F20" s="31">
        <v>2</v>
      </c>
      <c r="G20" s="32">
        <v>22800</v>
      </c>
      <c r="H20" s="33"/>
      <c r="I20" s="96">
        <f t="shared" si="0"/>
        <v>45600</v>
      </c>
      <c r="J20" s="96"/>
      <c r="K20" s="97"/>
    </row>
    <row r="21" spans="2:11" ht="24.75" customHeight="1">
      <c r="B21" s="30">
        <v>4</v>
      </c>
      <c r="C21" s="105" t="s">
        <v>144</v>
      </c>
      <c r="D21" s="105"/>
      <c r="E21" s="105"/>
      <c r="F21" s="31">
        <v>1</v>
      </c>
      <c r="G21" s="32">
        <v>16800</v>
      </c>
      <c r="H21" s="33"/>
      <c r="I21" s="96">
        <f t="shared" si="0"/>
        <v>16800</v>
      </c>
      <c r="J21" s="96"/>
      <c r="K21" s="97"/>
    </row>
    <row r="22" spans="2:11" ht="24.75" customHeight="1">
      <c r="B22" s="30">
        <v>5</v>
      </c>
      <c r="C22" s="105" t="s">
        <v>145</v>
      </c>
      <c r="D22" s="105"/>
      <c r="E22" s="105"/>
      <c r="F22" s="31">
        <v>5</v>
      </c>
      <c r="G22" s="32">
        <v>2500</v>
      </c>
      <c r="H22" s="33">
        <v>0.1</v>
      </c>
      <c r="I22" s="96">
        <f t="shared" si="0"/>
        <v>11250</v>
      </c>
      <c r="J22" s="96"/>
      <c r="K22" s="97"/>
    </row>
    <row r="23" spans="2:11" ht="24.75" customHeight="1">
      <c r="B23" s="30">
        <v>6</v>
      </c>
      <c r="C23" s="105" t="s">
        <v>157</v>
      </c>
      <c r="D23" s="105"/>
      <c r="E23" s="105"/>
      <c r="F23" s="31">
        <v>3</v>
      </c>
      <c r="G23" s="32">
        <v>43780</v>
      </c>
      <c r="H23" s="33"/>
      <c r="I23" s="96">
        <f t="shared" si="0"/>
        <v>131340</v>
      </c>
      <c r="J23" s="96"/>
      <c r="K23" s="97"/>
    </row>
    <row r="24" spans="1:11" ht="24.75" customHeight="1">
      <c r="A24" s="20"/>
      <c r="B24" s="30">
        <v>7</v>
      </c>
      <c r="C24" s="105"/>
      <c r="D24" s="105"/>
      <c r="E24" s="105"/>
      <c r="F24" s="31"/>
      <c r="G24" s="32"/>
      <c r="H24" s="33"/>
      <c r="I24" s="96"/>
      <c r="J24" s="96"/>
      <c r="K24" s="97"/>
    </row>
    <row r="25" spans="1:11" ht="24.75" customHeight="1">
      <c r="A25" s="20"/>
      <c r="B25" s="30">
        <v>8</v>
      </c>
      <c r="C25" s="105"/>
      <c r="D25" s="105"/>
      <c r="E25" s="105"/>
      <c r="F25" s="31"/>
      <c r="G25" s="32"/>
      <c r="H25" s="33"/>
      <c r="I25" s="96"/>
      <c r="J25" s="96"/>
      <c r="K25" s="97"/>
    </row>
    <row r="26" spans="1:11" ht="24.75" customHeight="1">
      <c r="A26" s="20"/>
      <c r="B26" s="30">
        <v>9</v>
      </c>
      <c r="C26" s="105"/>
      <c r="D26" s="105"/>
      <c r="E26" s="105"/>
      <c r="F26" s="31"/>
      <c r="G26" s="32"/>
      <c r="H26" s="33"/>
      <c r="I26" s="96"/>
      <c r="J26" s="96"/>
      <c r="K26" s="97"/>
    </row>
    <row r="27" spans="1:11" ht="24.75" customHeight="1">
      <c r="A27" s="20"/>
      <c r="B27" s="30">
        <v>10</v>
      </c>
      <c r="C27" s="105"/>
      <c r="D27" s="105"/>
      <c r="E27" s="105"/>
      <c r="F27" s="31"/>
      <c r="G27" s="32"/>
      <c r="H27" s="33"/>
      <c r="I27" s="96"/>
      <c r="J27" s="96"/>
      <c r="K27" s="97"/>
    </row>
    <row r="28" spans="1:11" ht="24.75" customHeight="1">
      <c r="A28" s="20"/>
      <c r="B28" s="30">
        <v>11</v>
      </c>
      <c r="C28" s="105"/>
      <c r="D28" s="105"/>
      <c r="E28" s="105"/>
      <c r="F28" s="31"/>
      <c r="G28" s="32"/>
      <c r="H28" s="33"/>
      <c r="I28" s="96"/>
      <c r="J28" s="96"/>
      <c r="K28" s="97"/>
    </row>
    <row r="29" spans="1:11" ht="24.75" customHeight="1">
      <c r="A29" s="20"/>
      <c r="B29" s="30">
        <v>12</v>
      </c>
      <c r="C29" s="105"/>
      <c r="D29" s="105"/>
      <c r="E29" s="105"/>
      <c r="F29" s="31"/>
      <c r="G29" s="32"/>
      <c r="H29" s="33"/>
      <c r="I29" s="96"/>
      <c r="J29" s="96"/>
      <c r="K29" s="97"/>
    </row>
    <row r="30" spans="1:11" ht="24.75" customHeight="1" thickBot="1">
      <c r="A30" s="20"/>
      <c r="B30" s="34">
        <v>13</v>
      </c>
      <c r="C30" s="104"/>
      <c r="D30" s="104"/>
      <c r="E30" s="104"/>
      <c r="F30" s="35"/>
      <c r="G30" s="36"/>
      <c r="H30" s="37"/>
      <c r="I30" s="102"/>
      <c r="J30" s="102"/>
      <c r="K30" s="103"/>
    </row>
    <row r="31" spans="1:11" ht="24.75" customHeight="1" thickTop="1">
      <c r="A31" s="20"/>
      <c r="B31" s="20"/>
      <c r="C31" s="20"/>
      <c r="D31" s="20"/>
      <c r="E31" s="20"/>
      <c r="F31" s="20"/>
      <c r="G31" s="38" t="s">
        <v>60</v>
      </c>
      <c r="H31" s="98">
        <f>SUM(I18:K30)</f>
        <v>1131900</v>
      </c>
      <c r="I31" s="98"/>
      <c r="J31" s="98"/>
      <c r="K31" s="99"/>
    </row>
    <row r="32" spans="1:11" ht="24.75" customHeight="1">
      <c r="A32" s="20"/>
      <c r="B32" s="20"/>
      <c r="C32" s="20"/>
      <c r="D32" s="20"/>
      <c r="E32" s="20"/>
      <c r="F32" s="20"/>
      <c r="G32" s="39" t="s">
        <v>146</v>
      </c>
      <c r="H32" s="98">
        <v>15000</v>
      </c>
      <c r="I32" s="98"/>
      <c r="J32" s="98"/>
      <c r="K32" s="99"/>
    </row>
    <row r="33" spans="1:11" ht="24.75" customHeight="1">
      <c r="A33" s="20"/>
      <c r="B33" s="20"/>
      <c r="C33" s="20"/>
      <c r="D33" s="20"/>
      <c r="E33" s="20"/>
      <c r="F33" s="20"/>
      <c r="G33" s="39" t="s">
        <v>147</v>
      </c>
      <c r="H33" s="98">
        <f>(H31+H32)*0.05</f>
        <v>57345</v>
      </c>
      <c r="I33" s="98"/>
      <c r="J33" s="98"/>
      <c r="K33" s="99"/>
    </row>
    <row r="34" spans="1:11" ht="24.75" customHeight="1" thickBot="1">
      <c r="A34" s="20"/>
      <c r="B34" s="20"/>
      <c r="C34" s="20"/>
      <c r="D34" s="20"/>
      <c r="E34" s="20"/>
      <c r="F34" s="20"/>
      <c r="G34" s="40" t="s">
        <v>54</v>
      </c>
      <c r="H34" s="100">
        <f>SUM(H31:K33)</f>
        <v>1204245</v>
      </c>
      <c r="I34" s="100"/>
      <c r="J34" s="100"/>
      <c r="K34" s="101"/>
    </row>
    <row r="35" ht="24.75" customHeight="1"/>
  </sheetData>
  <mergeCells count="46">
    <mergeCell ref="C17:E17"/>
    <mergeCell ref="I17:K17"/>
    <mergeCell ref="B10:C11"/>
    <mergeCell ref="B12:C12"/>
    <mergeCell ref="B13:C13"/>
    <mergeCell ref="D15:E15"/>
    <mergeCell ref="B15:C15"/>
    <mergeCell ref="D11:E11"/>
    <mergeCell ref="D12:E12"/>
    <mergeCell ref="D13:E13"/>
    <mergeCell ref="C18:E18"/>
    <mergeCell ref="C19:E19"/>
    <mergeCell ref="C20:E20"/>
    <mergeCell ref="C21:E21"/>
    <mergeCell ref="C22:E22"/>
    <mergeCell ref="C23:E23"/>
    <mergeCell ref="C24:E24"/>
    <mergeCell ref="C25:E25"/>
    <mergeCell ref="C30:E30"/>
    <mergeCell ref="C26:E26"/>
    <mergeCell ref="C27:E27"/>
    <mergeCell ref="C28:E28"/>
    <mergeCell ref="C29:E29"/>
    <mergeCell ref="I24:K24"/>
    <mergeCell ref="I25:K25"/>
    <mergeCell ref="I18:K18"/>
    <mergeCell ref="I19:K19"/>
    <mergeCell ref="I20:K20"/>
    <mergeCell ref="I21:K21"/>
    <mergeCell ref="I22:K22"/>
    <mergeCell ref="I23:K23"/>
    <mergeCell ref="H32:K32"/>
    <mergeCell ref="H33:K33"/>
    <mergeCell ref="H34:K34"/>
    <mergeCell ref="I30:K30"/>
    <mergeCell ref="H31:K31"/>
    <mergeCell ref="I26:K26"/>
    <mergeCell ref="I27:K27"/>
    <mergeCell ref="I28:K28"/>
    <mergeCell ref="I29:K29"/>
    <mergeCell ref="E5:F5"/>
    <mergeCell ref="H3:J3"/>
    <mergeCell ref="H2:J2"/>
    <mergeCell ref="D9:E9"/>
    <mergeCell ref="B8:E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ryukoku</cp:lastModifiedBy>
  <dcterms:created xsi:type="dcterms:W3CDTF">2002-03-24T03:56:22Z</dcterms:created>
  <dcterms:modified xsi:type="dcterms:W3CDTF">2002-10-17T07:37:34Z</dcterms:modified>
  <cp:category/>
  <cp:version/>
  <cp:contentType/>
  <cp:contentStatus/>
</cp:coreProperties>
</file>