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780" windowWidth="15480" windowHeight="11640" activeTab="5"/>
  </bookViews>
  <sheets>
    <sheet name="関数6-1" sheetId="1" r:id="rId1"/>
    <sheet name="関数6-2" sheetId="2" r:id="rId2"/>
    <sheet name="関数6練習1" sheetId="3" r:id="rId3"/>
    <sheet name="関数6練習2" sheetId="4" r:id="rId4"/>
    <sheet name="isBlank" sheetId="5" r:id="rId5"/>
    <sheet name="練習問題" sheetId="6" r:id="rId6"/>
  </sheets>
  <externalReferences>
    <externalReference r:id="rId9"/>
    <externalReference r:id="rId10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n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<sst xmlns="http://schemas.openxmlformats.org/spreadsheetml/2006/main" count="150" uniqueCount="102">
  <si>
    <t>名前</t>
  </si>
  <si>
    <t>テスト</t>
  </si>
  <si>
    <t>合否</t>
  </si>
  <si>
    <t>成績</t>
  </si>
  <si>
    <t>命題</t>
  </si>
  <si>
    <t>式</t>
  </si>
  <si>
    <t>結果</t>
  </si>
  <si>
    <t>5は6より大きい</t>
  </si>
  <si>
    <t>2は10より小さい</t>
  </si>
  <si>
    <t>74は60より大きい</t>
  </si>
  <si>
    <r>
      <t>4</t>
    </r>
    <r>
      <rPr>
        <sz val="11"/>
        <rFont val="ＭＳ Ｐゴシック"/>
        <family val="0"/>
      </rPr>
      <t>8は60より大きい</t>
    </r>
  </si>
  <si>
    <t>実技</t>
  </si>
  <si>
    <t>筆記</t>
  </si>
  <si>
    <t>基準A</t>
  </si>
  <si>
    <t>基準B</t>
  </si>
  <si>
    <t>条件A</t>
  </si>
  <si>
    <t>条件B</t>
  </si>
  <si>
    <t>6は5より大きい</t>
  </si>
  <si>
    <t>かつ</t>
  </si>
  <si>
    <t>3は2より大きい</t>
  </si>
  <si>
    <t>=AND(6&gt;5,3&gt;2)</t>
  </si>
  <si>
    <t>2は3より大きい</t>
  </si>
  <si>
    <t>あるいは</t>
  </si>
  <si>
    <t>=OR(6&gt;5,3&gt;2)</t>
  </si>
  <si>
    <t>69は60より大きい</t>
  </si>
  <si>
    <t>66は60より大きい</t>
  </si>
  <si>
    <t>50は60より大きい</t>
  </si>
  <si>
    <t>氏名</t>
  </si>
  <si>
    <t>合計</t>
  </si>
  <si>
    <t>順位</t>
  </si>
  <si>
    <t>評価</t>
  </si>
  <si>
    <t>合否A</t>
  </si>
  <si>
    <t>合否B</t>
  </si>
  <si>
    <t>合否C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</si>
  <si>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</si>
  <si>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</si>
  <si>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</si>
  <si>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</si>
  <si>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</si>
  <si>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</si>
  <si>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</si>
  <si>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</si>
  <si>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</si>
  <si>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</si>
  <si>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</si>
  <si>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新垣　圭織</t>
  </si>
  <si>
    <t>福田　正芳</t>
  </si>
  <si>
    <t>村田　愛</t>
  </si>
  <si>
    <t>日付</t>
  </si>
  <si>
    <t>出社時刻</t>
  </si>
  <si>
    <t>退社時刻</t>
  </si>
  <si>
    <t>勤務時間</t>
  </si>
  <si>
    <t>正規時間</t>
  </si>
  <si>
    <t>残業時間</t>
  </si>
  <si>
    <t>就業開始</t>
  </si>
  <si>
    <t>就業終了</t>
  </si>
  <si>
    <t>勤務時間合計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</si>
  <si>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</si>
  <si>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</si>
  <si>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</si>
  <si>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</si>
  <si>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</si>
  <si>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</si>
  <si>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休憩時間（分)</t>
  </si>
  <si>
    <t>正規時給</t>
  </si>
  <si>
    <t>残業時給</t>
  </si>
  <si>
    <t>4月支払額</t>
  </si>
  <si>
    <t>２年５組　学年末テスト結果表</t>
  </si>
  <si>
    <t>合否判定</t>
  </si>
  <si>
    <t>3教科とも合格</t>
  </si>
  <si>
    <t>内２教科合格</t>
  </si>
  <si>
    <t>１教科合格</t>
  </si>
  <si>
    <t>国語</t>
  </si>
  <si>
    <t>数学</t>
  </si>
  <si>
    <t>英語</t>
  </si>
  <si>
    <t>進級判定1</t>
  </si>
  <si>
    <t>進級判定2</t>
  </si>
  <si>
    <t>進級判定3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</si>
  <si>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</si>
  <si>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</si>
  <si>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</si>
  <si>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</si>
  <si>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</si>
  <si>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</si>
  <si>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</si>
  <si>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</si>
  <si>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</si>
  <si>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</si>
  <si>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</si>
  <si>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60点以上ならば合格</t>
  </si>
  <si>
    <t>5&gt;6</t>
  </si>
  <si>
    <t>2&gt;10</t>
  </si>
  <si>
    <t>74&gt;60</t>
  </si>
  <si>
    <t>48&gt;60</t>
  </si>
  <si>
    <t>=AND(5&gt;6,3&gt;2)</t>
  </si>
  <si>
    <t>=AND(5&gt;6,2&gt;3)</t>
  </si>
  <si>
    <t>=OR(5&gt;6,3&gt;2)</t>
  </si>
  <si>
    <t>=OR(5&gt;6,2&gt;3)</t>
  </si>
  <si>
    <t>=AND(74&gt;60,69,60)</t>
  </si>
  <si>
    <t>=OR(74&gt;60,69,60)</t>
  </si>
  <si>
    <t>=AND(66&gt;60,50&gt;60)</t>
  </si>
  <si>
    <t>=OR(66&gt;60,50&gt;60)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</si>
</sst>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  <numFmt numFmtId="213" formatCode="0&quot;個&quot;"/>
    <numFmt numFmtId="214" formatCode="0.00;[Red]0.00"/>
  </numFmts>
  <fonts count="2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color indexed="57"/>
      <name val="ＭＳ Ｐゴシック"/>
      <family val="3"/>
    </font>
    <font>
      <u val="single"/>
      <sz val="16"/>
      <color indexed="5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57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u val="single"/>
      <sz val="16"/>
      <color indexed="10"/>
      <name val="ＭＳ Ｐゴシック"/>
      <family val="3"/>
    </font>
    <font>
      <sz val="12"/>
      <name val="ＭＳ Ｐゴシック"/>
      <family val="3"/>
    </font>
    <font>
      <sz val="16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56" fontId="0" fillId="0" borderId="9" xfId="0" applyNumberFormat="1" applyFont="1" applyBorder="1" applyAlignment="1">
      <alignment vertical="center"/>
    </xf>
    <xf numFmtId="20" fontId="0" fillId="0" borderId="9" xfId="0" applyNumberFormat="1" applyFont="1" applyBorder="1" applyAlignment="1">
      <alignment vertical="center"/>
    </xf>
    <xf numFmtId="20" fontId="4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4" borderId="9" xfId="22" applyFill="1" applyBorder="1" applyAlignment="1">
      <alignment horizontal="left" vertical="center"/>
      <protection/>
    </xf>
    <xf numFmtId="20" fontId="0" fillId="0" borderId="9" xfId="22" applyNumberFormat="1" applyBorder="1">
      <alignment vertical="center"/>
      <protection/>
    </xf>
    <xf numFmtId="0" fontId="0" fillId="4" borderId="9" xfId="22" applyFont="1" applyFill="1" applyBorder="1" applyAlignment="1">
      <alignment horizontal="left" vertical="center"/>
      <protection/>
    </xf>
    <xf numFmtId="0" fontId="0" fillId="0" borderId="9" xfId="22" applyNumberFormat="1" applyBorder="1">
      <alignment vertical="center"/>
      <protection/>
    </xf>
    <xf numFmtId="6" fontId="0" fillId="0" borderId="9" xfId="19" applyBorder="1" applyAlignment="1">
      <alignment vertical="center"/>
    </xf>
    <xf numFmtId="0" fontId="0" fillId="4" borderId="22" xfId="22" applyFont="1" applyFill="1" applyBorder="1" applyAlignment="1">
      <alignment horizontal="left" vertical="center"/>
      <protection/>
    </xf>
    <xf numFmtId="0" fontId="15" fillId="0" borderId="0" xfId="23" applyAlignment="1">
      <alignment horizontal="center" vertical="center"/>
      <protection/>
    </xf>
    <xf numFmtId="0" fontId="15" fillId="0" borderId="0" xfId="23">
      <alignment vertical="center"/>
      <protection/>
    </xf>
    <xf numFmtId="0" fontId="20" fillId="5" borderId="10" xfId="23" applyFont="1" applyFill="1" applyBorder="1" applyAlignment="1">
      <alignment horizontal="center" vertical="center"/>
      <protection/>
    </xf>
    <xf numFmtId="0" fontId="20" fillId="5" borderId="23" xfId="23" applyFont="1" applyFill="1" applyBorder="1" applyAlignment="1">
      <alignment horizontal="center" vertical="center"/>
      <protection/>
    </xf>
    <xf numFmtId="0" fontId="21" fillId="0" borderId="0" xfId="23" applyFont="1">
      <alignment vertical="center"/>
      <protection/>
    </xf>
    <xf numFmtId="0" fontId="15" fillId="0" borderId="9" xfId="23" applyBorder="1" applyAlignment="1">
      <alignment horizontal="center" vertical="center"/>
      <protection/>
    </xf>
    <xf numFmtId="0" fontId="20" fillId="5" borderId="24" xfId="23" applyFont="1" applyFill="1" applyBorder="1" applyAlignment="1">
      <alignment horizontal="center" vertical="center"/>
      <protection/>
    </xf>
    <xf numFmtId="0" fontId="20" fillId="5" borderId="9" xfId="23" applyFont="1" applyFill="1" applyBorder="1" applyAlignment="1">
      <alignment horizontal="center" vertical="center"/>
      <protection/>
    </xf>
    <xf numFmtId="0" fontId="20" fillId="5" borderId="25" xfId="23" applyFont="1" applyFill="1" applyBorder="1" applyAlignment="1">
      <alignment horizontal="center" vertical="center"/>
      <protection/>
    </xf>
    <xf numFmtId="0" fontId="15" fillId="0" borderId="10" xfId="23" applyBorder="1">
      <alignment vertical="center"/>
      <protection/>
    </xf>
    <xf numFmtId="0" fontId="15" fillId="0" borderId="24" xfId="23" applyBorder="1">
      <alignment vertical="center"/>
      <protection/>
    </xf>
    <xf numFmtId="0" fontId="15" fillId="0" borderId="9" xfId="23" applyBorder="1">
      <alignment vertical="center"/>
      <protection/>
    </xf>
    <xf numFmtId="0" fontId="15" fillId="0" borderId="25" xfId="23" applyBorder="1">
      <alignment vertical="center"/>
      <protection/>
    </xf>
    <xf numFmtId="0" fontId="15" fillId="6" borderId="23" xfId="23" applyFill="1" applyBorder="1" applyAlignment="1">
      <alignment horizontal="center" vertical="center"/>
      <protection/>
    </xf>
    <xf numFmtId="0" fontId="15" fillId="6" borderId="23" xfId="23" applyFont="1" applyFill="1" applyBorder="1" applyAlignment="1">
      <alignment horizontal="center" vertical="center"/>
      <protection/>
    </xf>
    <xf numFmtId="0" fontId="22" fillId="0" borderId="0" xfId="23" applyFont="1">
      <alignment vertical="center"/>
      <protection/>
    </xf>
    <xf numFmtId="0" fontId="0" fillId="0" borderId="0" xfId="21">
      <alignment/>
      <protection/>
    </xf>
    <xf numFmtId="0" fontId="15" fillId="0" borderId="0" xfId="21" applyFont="1">
      <alignment/>
      <protection/>
    </xf>
    <xf numFmtId="212" fontId="4" fillId="0" borderId="9" xfId="0" applyNumberFormat="1" applyFont="1" applyBorder="1" applyAlignment="1">
      <alignment vertical="center"/>
    </xf>
    <xf numFmtId="38" fontId="0" fillId="0" borderId="26" xfId="17" applyBorder="1" applyAlignment="1">
      <alignment vertical="center"/>
    </xf>
    <xf numFmtId="0" fontId="0" fillId="0" borderId="15" xfId="0" applyBorder="1" applyAlignment="1" quotePrefix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5" borderId="10" xfId="23" applyFont="1" applyFill="1" applyBorder="1" applyAlignment="1">
      <alignment horizontal="center" vertical="center"/>
      <protection/>
    </xf>
    <xf numFmtId="0" fontId="20" fillId="5" borderId="29" xfId="23" applyFont="1" applyFill="1" applyBorder="1" applyAlignment="1">
      <alignment horizontal="center" vertical="center"/>
      <protection/>
    </xf>
    <xf numFmtId="0" fontId="20" fillId="5" borderId="23" xfId="23" applyFont="1" applyFill="1" applyBorder="1" applyAlignment="1">
      <alignment horizontal="center" vertical="center"/>
      <protection/>
    </xf>
    <xf numFmtId="0" fontId="19" fillId="0" borderId="0" xfId="23" applyFont="1" applyAlignment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fTrain" xfId="21"/>
    <cellStyle name="標準_関数5-6" xfId="22"/>
    <cellStyle name="標準_練習問題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16</xdr:row>
      <xdr:rowOff>19050</xdr:rowOff>
    </xdr:from>
    <xdr:to>
      <xdr:col>2</xdr:col>
      <xdr:colOff>581025</xdr:colOff>
      <xdr:row>26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2781300"/>
          <a:ext cx="1981200" cy="1790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「合否」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60点以上→合格
60点未満→不合格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「成績」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80点以上→「優」
60点以上→「可」
60点未満→「不可」</a:t>
          </a:r>
        </a:p>
      </xdr:txBody>
    </xdr:sp>
    <xdr:clientData/>
  </xdr:twoCellAnchor>
  <xdr:twoCellAnchor>
    <xdr:from>
      <xdr:col>0</xdr:col>
      <xdr:colOff>104775</xdr:colOff>
      <xdr:row>8</xdr:row>
      <xdr:rowOff>57150</xdr:rowOff>
    </xdr:from>
    <xdr:to>
      <xdr:col>4</xdr:col>
      <xdr:colOff>590550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47800"/>
          <a:ext cx="3762375" cy="10382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IF(</a:t>
          </a:r>
          <a:r>
            <a:rPr lang="en-US" cap="none" sz="1600" b="0" i="0" u="sng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論理式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真の場合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偽の場合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  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条件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条件に該当する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1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条件に該当しない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　　　　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場合(TRUE)の処理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場合(FALSE)の処理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123825</xdr:rowOff>
    </xdr:from>
    <xdr:to>
      <xdr:col>6</xdr:col>
      <xdr:colOff>419100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3228975"/>
          <a:ext cx="5372100" cy="628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基準A－実技・筆記ともに60点以上なら合格、そうでなければ不合格
　基準B－実技・筆記いずれかが60点以上なら合格、そうでなければ不合格
</a:t>
          </a:r>
        </a:p>
      </xdr:txBody>
    </xdr:sp>
    <xdr:clientData/>
  </xdr:twoCellAnchor>
  <xdr:twoCellAnchor>
    <xdr:from>
      <xdr:col>0</xdr:col>
      <xdr:colOff>104775</xdr:colOff>
      <xdr:row>8</xdr:row>
      <xdr:rowOff>66675</xdr:rowOff>
    </xdr:from>
    <xdr:to>
      <xdr:col>5</xdr:col>
      <xdr:colOff>1028700</xdr:colOff>
      <xdr:row>16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47800"/>
          <a:ext cx="4905375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AND(</a:t>
          </a:r>
          <a:r>
            <a:rPr lang="en-US" cap="none" sz="1600" b="0" i="0" u="sng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条件A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条件B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条件Aと条件Bを同時に満たすなら真（TRUE)、そうでなければ偽(FALSE)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OR(</a:t>
          </a:r>
          <a:r>
            <a:rPr lang="en-US" cap="none" sz="16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条件A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条件B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条件Aと条件Bどちらかを満たしたら真（TRUE)、そうでなければ偽(FALSE)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95250</xdr:rowOff>
    </xdr:from>
    <xdr:to>
      <xdr:col>6</xdr:col>
      <xdr:colOff>0</xdr:colOff>
      <xdr:row>14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476375"/>
          <a:ext cx="4953000" cy="1009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基準A－実技・筆記ともに60点以上なら合格、そうでなければ不合格
　基準B－実技・筆記いずれかが60点以上なら合格、そうでなければ不合格
この基準での合否判定をAND,OR関数を用いず、IF関数のみを用いて行え。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95250</xdr:rowOff>
    </xdr:from>
    <xdr:to>
      <xdr:col>3</xdr:col>
      <xdr:colOff>504825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667000"/>
          <a:ext cx="2876550" cy="1057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評価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合計点160以上　・・・　「A」
合計点140以上　・・・　「B」
合計点120以上　・・・　「C]
それ以下　　　　　・・・　「D]</a:t>
          </a:r>
        </a:p>
      </xdr:txBody>
    </xdr:sp>
    <xdr:clientData/>
  </xdr:twoCellAnchor>
  <xdr:twoCellAnchor>
    <xdr:from>
      <xdr:col>4</xdr:col>
      <xdr:colOff>28575</xdr:colOff>
      <xdr:row>15</xdr:row>
      <xdr:rowOff>95250</xdr:rowOff>
    </xdr:from>
    <xdr:to>
      <xdr:col>8</xdr:col>
      <xdr:colOff>390525</xdr:colOff>
      <xdr:row>19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90875" y="2667000"/>
          <a:ext cx="2990850" cy="638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合計点100以上　・・・　「合格」
そうでなければ　・・・　「不合格」</a:t>
          </a:r>
        </a:p>
      </xdr:txBody>
    </xdr:sp>
    <xdr:clientData/>
  </xdr:twoCellAnchor>
  <xdr:twoCellAnchor>
    <xdr:from>
      <xdr:col>4</xdr:col>
      <xdr:colOff>47625</xdr:colOff>
      <xdr:row>20</xdr:row>
      <xdr:rowOff>0</xdr:rowOff>
    </xdr:from>
    <xdr:to>
      <xdr:col>8</xdr:col>
      <xdr:colOff>400050</xdr:colOff>
      <xdr:row>23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9925" y="3429000"/>
          <a:ext cx="2981325" cy="647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合否B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「実技」も「筆記」も50点以上　・・・　「合格」
　　　　　そうでなければ　　　　・・・　「不合格」</a:t>
          </a:r>
        </a:p>
      </xdr:txBody>
    </xdr:sp>
    <xdr:clientData/>
  </xdr:twoCellAnchor>
  <xdr:oneCellAnchor>
    <xdr:from>
      <xdr:col>4</xdr:col>
      <xdr:colOff>76200</xdr:colOff>
      <xdr:row>24</xdr:row>
      <xdr:rowOff>66675</xdr:rowOff>
    </xdr:from>
    <xdr:ext cx="2981325" cy="619125"/>
    <xdr:sp>
      <xdr:nvSpPr>
        <xdr:cNvPr id="4" name="TextBox 4"/>
        <xdr:cNvSpPr txBox="1">
          <a:spLocks noChangeArrowheads="1"/>
        </xdr:cNvSpPr>
      </xdr:nvSpPr>
      <xdr:spPr>
        <a:xfrm>
          <a:off x="3238500" y="4181475"/>
          <a:ext cx="298132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合否C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「実技」か「筆記」いずれか50点以上・・・「合格」
　　　　　　　　　　　　そうでなければ・・・「不合格」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11</xdr:row>
      <xdr:rowOff>85725</xdr:rowOff>
    </xdr:from>
    <xdr:to>
      <xdr:col>11</xdr:col>
      <xdr:colOff>342900</xdr:colOff>
      <xdr:row>31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72050" y="1990725"/>
          <a:ext cx="3067050" cy="3362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以下の条件にしたがって、毎日の勤務時間などを求めよ。最終的には4月の勤務時間などを求めよ。
条件
・「就業開始」時刻から「退社時刻」までの時間を「勤務時間」とする。
・就業開始時刻以前に出社しても「勤務時間」には含まれない。
・終業時刻以降の勤務は「残業時間」とする。
・「正規時間」とは「勤務時間」と「残業時間」の差である。
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・出社していない日の欄は空白にする。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4&#26085;&#30446;&#37197;&#24067;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絶対セル指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6" sqref="I6"/>
    </sheetView>
  </sheetViews>
  <sheetFormatPr defaultColWidth="9.00390625" defaultRowHeight="13.5"/>
  <cols>
    <col min="1" max="1" width="15.25390625" style="5" customWidth="1"/>
    <col min="2" max="4" width="9.25390625" style="5" customWidth="1"/>
    <col min="5" max="6" width="9.00390625" style="5" customWidth="1"/>
    <col min="7" max="7" width="15.125" style="5" customWidth="1"/>
    <col min="8" max="8" width="9.875" style="5" customWidth="1"/>
    <col min="9" max="16384" width="9.00390625" style="5" customWidth="1"/>
  </cols>
  <sheetData>
    <row r="1" spans="1:9" ht="13.5">
      <c r="A1" s="1" t="s">
        <v>0</v>
      </c>
      <c r="B1" s="2" t="s">
        <v>1</v>
      </c>
      <c r="C1" s="3" t="s">
        <v>2</v>
      </c>
      <c r="D1" s="4" t="s">
        <v>3</v>
      </c>
      <c r="G1" s="6" t="s">
        <v>4</v>
      </c>
      <c r="H1" s="7" t="s">
        <v>5</v>
      </c>
      <c r="I1" s="8" t="s">
        <v>6</v>
      </c>
    </row>
    <row r="2" spans="1:9" ht="13.5">
      <c r="A2" s="9" t="s">
        <v>57</v>
      </c>
      <c r="B2" s="10">
        <v>74</v>
      </c>
      <c r="C2" s="11" t="str">
        <f aca="true" t="shared" si="0" ref="C2:C7">IF(B2&gt;=60,"合格","不合格")</f>
        <v>合格</v>
      </c>
      <c r="D2" s="12" t="str">
        <f aca="true" t="shared" si="1" ref="D2:D7">IF(B2&gt;=80,"優",IF(B2&gt;=60,"可","不可"))</f>
        <v>可</v>
      </c>
      <c r="G2" s="13" t="s">
        <v>7</v>
      </c>
      <c r="H2" s="5" t="s">
        <v>90</v>
      </c>
      <c r="I2" s="15" t="b">
        <f>5&gt;6</f>
        <v>0</v>
      </c>
    </row>
    <row r="3" spans="1:9" ht="13.5">
      <c r="A3" s="9" t="s">
        <v>58</v>
      </c>
      <c r="B3" s="10">
        <v>66</v>
      </c>
      <c r="C3" s="11" t="str">
        <f t="shared" si="0"/>
        <v>合格</v>
      </c>
      <c r="D3" s="12" t="str">
        <f t="shared" si="1"/>
        <v>可</v>
      </c>
      <c r="G3" s="13" t="s">
        <v>8</v>
      </c>
      <c r="H3" s="5" t="s">
        <v>91</v>
      </c>
      <c r="I3" s="15" t="b">
        <f>2&gt;10</f>
        <v>0</v>
      </c>
    </row>
    <row r="4" spans="1:9" ht="13.5">
      <c r="A4" s="9" t="s">
        <v>59</v>
      </c>
      <c r="B4" s="10">
        <v>48</v>
      </c>
      <c r="C4" s="11" t="str">
        <f t="shared" si="0"/>
        <v>不合格</v>
      </c>
      <c r="D4" s="12" t="str">
        <f t="shared" si="1"/>
        <v>不可</v>
      </c>
      <c r="G4" s="13" t="s">
        <v>9</v>
      </c>
      <c r="H4" s="5" t="s">
        <v>92</v>
      </c>
      <c r="I4" s="15" t="b">
        <f>74&gt;60</f>
        <v>1</v>
      </c>
    </row>
    <row r="5" spans="1:9" ht="14.25" thickBot="1">
      <c r="A5" s="9" t="s">
        <v>60</v>
      </c>
      <c r="B5" s="16">
        <v>26</v>
      </c>
      <c r="C5" s="17" t="str">
        <f t="shared" si="0"/>
        <v>不合格</v>
      </c>
      <c r="D5" s="12" t="str">
        <f t="shared" si="1"/>
        <v>不可</v>
      </c>
      <c r="G5" s="18" t="s">
        <v>10</v>
      </c>
      <c r="H5" s="19" t="s">
        <v>93</v>
      </c>
      <c r="I5" s="20" t="b">
        <f>48&gt;60</f>
        <v>0</v>
      </c>
    </row>
    <row r="6" spans="1:4" ht="13.5">
      <c r="A6" s="9" t="s">
        <v>61</v>
      </c>
      <c r="B6" s="16">
        <v>77</v>
      </c>
      <c r="C6" s="17" t="str">
        <f t="shared" si="0"/>
        <v>合格</v>
      </c>
      <c r="D6" s="12" t="str">
        <f t="shared" si="1"/>
        <v>可</v>
      </c>
    </row>
    <row r="7" spans="1:4" ht="14.25" thickBot="1">
      <c r="A7" s="21" t="s">
        <v>62</v>
      </c>
      <c r="B7" s="22">
        <v>62</v>
      </c>
      <c r="C7" s="23" t="str">
        <f t="shared" si="0"/>
        <v>合格</v>
      </c>
      <c r="D7" s="24" t="str">
        <f t="shared" si="1"/>
        <v>可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3" sqref="A13"/>
    </sheetView>
  </sheetViews>
  <sheetFormatPr defaultColWidth="9.00390625" defaultRowHeight="13.5"/>
  <cols>
    <col min="1" max="1" width="15.25390625" style="5" customWidth="1"/>
    <col min="2" max="5" width="9.25390625" style="5" customWidth="1"/>
    <col min="6" max="6" width="14.125" style="5" customWidth="1"/>
    <col min="7" max="7" width="16.875" style="5" customWidth="1"/>
    <col min="8" max="8" width="9.25390625" style="5" customWidth="1"/>
    <col min="9" max="9" width="16.00390625" style="5" customWidth="1"/>
    <col min="10" max="10" width="17.875" style="5" bestFit="1" customWidth="1"/>
    <col min="11" max="11" width="12.375" style="5" customWidth="1"/>
    <col min="12" max="16384" width="9.00390625" style="5" customWidth="1"/>
  </cols>
  <sheetData>
    <row r="1" spans="1:11" ht="13.5">
      <c r="A1" s="1" t="s">
        <v>0</v>
      </c>
      <c r="B1" s="2" t="s">
        <v>11</v>
      </c>
      <c r="C1" s="2" t="s">
        <v>12</v>
      </c>
      <c r="D1" s="2" t="s">
        <v>13</v>
      </c>
      <c r="E1" s="4" t="s">
        <v>14</v>
      </c>
      <c r="G1" s="6" t="s">
        <v>15</v>
      </c>
      <c r="H1" s="7"/>
      <c r="I1" s="7" t="s">
        <v>16</v>
      </c>
      <c r="J1" s="7" t="s">
        <v>5</v>
      </c>
      <c r="K1" s="8" t="s">
        <v>6</v>
      </c>
    </row>
    <row r="2" spans="1:11" ht="13.5">
      <c r="A2" s="9" t="s">
        <v>57</v>
      </c>
      <c r="B2" s="10">
        <v>74</v>
      </c>
      <c r="C2" s="10">
        <v>69</v>
      </c>
      <c r="D2" s="10" t="str">
        <f aca="true" t="shared" si="0" ref="D2:D7">IF(AND(B2&gt;=60,B2&gt;=60),"合格","不合格")</f>
        <v>合格</v>
      </c>
      <c r="E2" s="12" t="str">
        <f aca="true" t="shared" si="1" ref="E2:E7">IF(OR(B2&gt;=60,C2&gt;=60),"合格","不合格")</f>
        <v>合格</v>
      </c>
      <c r="G2" s="13" t="s">
        <v>17</v>
      </c>
      <c r="H2" s="5" t="s">
        <v>18</v>
      </c>
      <c r="I2" s="5" t="s">
        <v>19</v>
      </c>
      <c r="J2" s="14" t="s">
        <v>20</v>
      </c>
      <c r="K2" s="15" t="b">
        <f>AND(6&gt;5,3&gt;2)</f>
        <v>1</v>
      </c>
    </row>
    <row r="3" spans="1:11" ht="13.5">
      <c r="A3" s="9" t="s">
        <v>58</v>
      </c>
      <c r="B3" s="10">
        <v>66</v>
      </c>
      <c r="C3" s="10">
        <v>50</v>
      </c>
      <c r="D3" s="10" t="str">
        <f t="shared" si="0"/>
        <v>合格</v>
      </c>
      <c r="E3" s="12" t="str">
        <f t="shared" si="1"/>
        <v>合格</v>
      </c>
      <c r="G3" s="13" t="s">
        <v>7</v>
      </c>
      <c r="H3" s="5" t="s">
        <v>18</v>
      </c>
      <c r="I3" s="5" t="s">
        <v>19</v>
      </c>
      <c r="J3" s="14" t="s">
        <v>94</v>
      </c>
      <c r="K3" s="15" t="b">
        <f>AND(5&gt;6,3&gt;2)</f>
        <v>0</v>
      </c>
    </row>
    <row r="4" spans="1:11" ht="13.5">
      <c r="A4" s="9" t="s">
        <v>59</v>
      </c>
      <c r="B4" s="10">
        <v>48</v>
      </c>
      <c r="C4" s="10">
        <v>62</v>
      </c>
      <c r="D4" s="10" t="str">
        <f t="shared" si="0"/>
        <v>不合格</v>
      </c>
      <c r="E4" s="12" t="str">
        <f t="shared" si="1"/>
        <v>合格</v>
      </c>
      <c r="G4" s="13" t="s">
        <v>7</v>
      </c>
      <c r="H4" s="5" t="s">
        <v>18</v>
      </c>
      <c r="I4" s="5" t="s">
        <v>21</v>
      </c>
      <c r="J4" s="14" t="s">
        <v>95</v>
      </c>
      <c r="K4" s="15" t="b">
        <f>AND(5&gt;6,2&gt;3)</f>
        <v>0</v>
      </c>
    </row>
    <row r="5" spans="1:11" ht="13.5">
      <c r="A5" s="9" t="s">
        <v>60</v>
      </c>
      <c r="B5" s="16">
        <v>26</v>
      </c>
      <c r="C5" s="16">
        <v>59</v>
      </c>
      <c r="D5" s="10" t="str">
        <f t="shared" si="0"/>
        <v>不合格</v>
      </c>
      <c r="E5" s="12" t="str">
        <f t="shared" si="1"/>
        <v>不合格</v>
      </c>
      <c r="G5" s="13" t="s">
        <v>17</v>
      </c>
      <c r="H5" s="25" t="s">
        <v>22</v>
      </c>
      <c r="I5" s="5" t="s">
        <v>19</v>
      </c>
      <c r="J5" s="26" t="s">
        <v>23</v>
      </c>
      <c r="K5" s="15" t="b">
        <f>OR(6&gt;5,3&gt;2)</f>
        <v>1</v>
      </c>
    </row>
    <row r="6" spans="1:11" ht="13.5">
      <c r="A6" s="9" t="s">
        <v>61</v>
      </c>
      <c r="B6" s="16">
        <v>77</v>
      </c>
      <c r="C6" s="16">
        <v>48</v>
      </c>
      <c r="D6" s="10" t="str">
        <f t="shared" si="0"/>
        <v>合格</v>
      </c>
      <c r="E6" s="12" t="str">
        <f t="shared" si="1"/>
        <v>合格</v>
      </c>
      <c r="G6" s="13" t="s">
        <v>7</v>
      </c>
      <c r="H6" s="25" t="s">
        <v>22</v>
      </c>
      <c r="I6" s="5" t="s">
        <v>19</v>
      </c>
      <c r="J6" s="14" t="s">
        <v>96</v>
      </c>
      <c r="K6" s="15" t="b">
        <f>OR(5&gt;6,3&gt;2)</f>
        <v>1</v>
      </c>
    </row>
    <row r="7" spans="1:11" ht="14.25" thickBot="1">
      <c r="A7" s="21" t="s">
        <v>62</v>
      </c>
      <c r="B7" s="22">
        <v>62</v>
      </c>
      <c r="C7" s="22">
        <v>63</v>
      </c>
      <c r="D7" s="27" t="str">
        <f t="shared" si="0"/>
        <v>合格</v>
      </c>
      <c r="E7" s="24" t="str">
        <f t="shared" si="1"/>
        <v>合格</v>
      </c>
      <c r="G7" s="13" t="s">
        <v>7</v>
      </c>
      <c r="H7" s="25" t="s">
        <v>22</v>
      </c>
      <c r="I7" s="5" t="s">
        <v>21</v>
      </c>
      <c r="J7" s="14" t="s">
        <v>97</v>
      </c>
      <c r="K7" s="15" t="b">
        <f>OR(5&gt;6,2&gt;3)</f>
        <v>0</v>
      </c>
    </row>
    <row r="8" spans="7:11" ht="13.5">
      <c r="G8" s="13" t="s">
        <v>9</v>
      </c>
      <c r="H8" s="25" t="s">
        <v>18</v>
      </c>
      <c r="I8" s="25" t="s">
        <v>24</v>
      </c>
      <c r="J8" s="26" t="s">
        <v>98</v>
      </c>
      <c r="K8" s="15" t="b">
        <f>AND(74&gt;60,69,60)</f>
        <v>1</v>
      </c>
    </row>
    <row r="9" spans="7:11" ht="13.5">
      <c r="G9" s="13" t="s">
        <v>9</v>
      </c>
      <c r="H9" s="25" t="s">
        <v>22</v>
      </c>
      <c r="I9" s="25" t="s">
        <v>24</v>
      </c>
      <c r="J9" s="26" t="s">
        <v>99</v>
      </c>
      <c r="K9" s="15" t="b">
        <f>OR(74&gt;60,69,60)</f>
        <v>1</v>
      </c>
    </row>
    <row r="10" spans="7:11" ht="13.5">
      <c r="G10" s="13" t="s">
        <v>25</v>
      </c>
      <c r="H10" s="25" t="s">
        <v>18</v>
      </c>
      <c r="I10" s="25" t="s">
        <v>26</v>
      </c>
      <c r="J10" s="14" t="s">
        <v>100</v>
      </c>
      <c r="K10" s="15" t="b">
        <f>AND(66&gt;60,50&gt;60)</f>
        <v>0</v>
      </c>
    </row>
    <row r="11" spans="7:11" ht="14.25" thickBot="1">
      <c r="G11" s="28" t="s">
        <v>25</v>
      </c>
      <c r="H11" s="29" t="s">
        <v>22</v>
      </c>
      <c r="I11" s="29" t="s">
        <v>26</v>
      </c>
      <c r="J11" s="65" t="s">
        <v>101</v>
      </c>
      <c r="K11" s="20" t="b">
        <f>OR(66&gt;60,50&gt;60)</f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5" sqref="F5"/>
    </sheetView>
  </sheetViews>
  <sheetFormatPr defaultColWidth="9.00390625" defaultRowHeight="13.5"/>
  <cols>
    <col min="1" max="1" width="15.25390625" style="5" customWidth="1"/>
    <col min="2" max="5" width="9.25390625" style="5" customWidth="1"/>
    <col min="6" max="6" width="14.125" style="5" customWidth="1"/>
    <col min="7" max="16384" width="9.00390625" style="5" customWidth="1"/>
  </cols>
  <sheetData>
    <row r="1" spans="1:5" ht="13.5">
      <c r="A1" s="1" t="s">
        <v>0</v>
      </c>
      <c r="B1" s="2" t="s">
        <v>11</v>
      </c>
      <c r="C1" s="2" t="s">
        <v>12</v>
      </c>
      <c r="D1" s="2" t="s">
        <v>13</v>
      </c>
      <c r="E1" s="4" t="s">
        <v>14</v>
      </c>
    </row>
    <row r="2" spans="1:5" ht="13.5">
      <c r="A2" s="9" t="s">
        <v>57</v>
      </c>
      <c r="B2" s="10">
        <v>74</v>
      </c>
      <c r="C2" s="10">
        <v>69</v>
      </c>
      <c r="D2" s="10" t="str">
        <f aca="true" t="shared" si="0" ref="D2:D7">IF(B2&gt;=60,IF(C2&gt;=60,"合格","不合格"),"不合格")</f>
        <v>合格</v>
      </c>
      <c r="E2" s="12" t="str">
        <f aca="true" t="shared" si="1" ref="E2:E7">IF(B2&gt;=60,"合格",IF(C2&gt;=60,"合格","不合格"))</f>
        <v>合格</v>
      </c>
    </row>
    <row r="3" spans="1:5" ht="13.5">
      <c r="A3" s="9" t="s">
        <v>58</v>
      </c>
      <c r="B3" s="10">
        <v>66</v>
      </c>
      <c r="C3" s="10">
        <v>50</v>
      </c>
      <c r="D3" s="10" t="str">
        <f t="shared" si="0"/>
        <v>不合格</v>
      </c>
      <c r="E3" s="12" t="str">
        <f t="shared" si="1"/>
        <v>合格</v>
      </c>
    </row>
    <row r="4" spans="1:5" ht="13.5">
      <c r="A4" s="9" t="s">
        <v>59</v>
      </c>
      <c r="B4" s="10">
        <v>48</v>
      </c>
      <c r="C4" s="10">
        <v>62</v>
      </c>
      <c r="D4" s="10" t="str">
        <f t="shared" si="0"/>
        <v>不合格</v>
      </c>
      <c r="E4" s="12" t="str">
        <f t="shared" si="1"/>
        <v>合格</v>
      </c>
    </row>
    <row r="5" spans="1:5" ht="13.5">
      <c r="A5" s="9" t="s">
        <v>60</v>
      </c>
      <c r="B5" s="16">
        <v>26</v>
      </c>
      <c r="C5" s="16">
        <v>59</v>
      </c>
      <c r="D5" s="10" t="str">
        <f t="shared" si="0"/>
        <v>不合格</v>
      </c>
      <c r="E5" s="12" t="str">
        <f t="shared" si="1"/>
        <v>不合格</v>
      </c>
    </row>
    <row r="6" spans="1:5" ht="13.5">
      <c r="A6" s="9" t="s">
        <v>61</v>
      </c>
      <c r="B6" s="16">
        <v>77</v>
      </c>
      <c r="C6" s="16">
        <v>48</v>
      </c>
      <c r="D6" s="10" t="str">
        <f t="shared" si="0"/>
        <v>不合格</v>
      </c>
      <c r="E6" s="12" t="str">
        <f t="shared" si="1"/>
        <v>合格</v>
      </c>
    </row>
    <row r="7" spans="1:5" ht="14.25" thickBot="1">
      <c r="A7" s="21" t="s">
        <v>62</v>
      </c>
      <c r="B7" s="22">
        <v>62</v>
      </c>
      <c r="C7" s="22">
        <v>63</v>
      </c>
      <c r="D7" s="27" t="str">
        <f t="shared" si="0"/>
        <v>合格</v>
      </c>
      <c r="E7" s="24" t="str">
        <f t="shared" si="1"/>
        <v>合格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8" sqref="G8"/>
    </sheetView>
  </sheetViews>
  <sheetFormatPr defaultColWidth="9.00390625" defaultRowHeight="13.5"/>
  <cols>
    <col min="1" max="1" width="15.625" style="0" customWidth="1"/>
    <col min="2" max="16384" width="8.625" style="0" customWidth="1"/>
  </cols>
  <sheetData>
    <row r="1" spans="1:9" ht="13.5">
      <c r="A1" s="30" t="s">
        <v>27</v>
      </c>
      <c r="B1" s="30" t="s">
        <v>11</v>
      </c>
      <c r="C1" s="30" t="s">
        <v>12</v>
      </c>
      <c r="D1" s="30" t="s">
        <v>28</v>
      </c>
      <c r="E1" s="30" t="s">
        <v>29</v>
      </c>
      <c r="F1" s="30" t="s">
        <v>30</v>
      </c>
      <c r="G1" s="30" t="s">
        <v>31</v>
      </c>
      <c r="H1" s="30" t="s">
        <v>32</v>
      </c>
      <c r="I1" s="30" t="s">
        <v>33</v>
      </c>
    </row>
    <row r="2" spans="1:9" ht="13.5">
      <c r="A2" s="31" t="s">
        <v>34</v>
      </c>
      <c r="B2" s="10">
        <v>64</v>
      </c>
      <c r="C2" s="10">
        <v>48</v>
      </c>
      <c r="D2" s="10">
        <f>SUM(B2:C2)</f>
        <v>112</v>
      </c>
      <c r="E2" s="10">
        <f>RANK(D2,$D$2:$D$15,0)</f>
        <v>8</v>
      </c>
      <c r="F2" s="10" t="str">
        <f>IF(D2&gt;=160,"A",IF(D2&gt;=140,"B",IF(D2&gt;=120,"C","D")))</f>
        <v>D</v>
      </c>
      <c r="G2" s="10" t="str">
        <f>IF(D2&gt;=100,"合格","不合格")</f>
        <v>合格</v>
      </c>
      <c r="H2" s="10" t="str">
        <f>IF(AND(B2&gt;=50,C2&gt;=50),"合格","不合格")</f>
        <v>不合格</v>
      </c>
      <c r="I2" s="10" t="str">
        <f>IF(OR(B2&gt;=50,C2&gt;=50),"合格","不合格")</f>
        <v>合格</v>
      </c>
    </row>
    <row r="3" spans="1:9" ht="13.5">
      <c r="A3" s="31" t="s">
        <v>35</v>
      </c>
      <c r="B3" s="10">
        <v>56</v>
      </c>
      <c r="C3" s="10">
        <v>50</v>
      </c>
      <c r="D3" s="10">
        <f aca="true" t="shared" si="0" ref="D3:D15">SUM(B3:C3)</f>
        <v>106</v>
      </c>
      <c r="E3" s="10">
        <f aca="true" t="shared" si="1" ref="E3:E15">RANK(D3,$D$2:$D$15,0)</f>
        <v>10</v>
      </c>
      <c r="F3" s="10" t="str">
        <f aca="true" t="shared" si="2" ref="F3:F15">IF(D3&gt;=160,"A",IF(D3&gt;=140,"B",IF(D3&gt;=120,"C","D")))</f>
        <v>D</v>
      </c>
      <c r="G3" s="10" t="str">
        <f aca="true" t="shared" si="3" ref="G3:G15">IF(D3&gt;=100,"合格","不合格")</f>
        <v>合格</v>
      </c>
      <c r="H3" s="10" t="str">
        <f aca="true" t="shared" si="4" ref="H3:H15">IF(AND(B3&gt;=50,C3&gt;=50),"合格","不合格")</f>
        <v>合格</v>
      </c>
      <c r="I3" s="10" t="str">
        <f aca="true" t="shared" si="5" ref="I3:I15">IF(OR(B3&gt;=50,C3&gt;=50),"合格","不合格")</f>
        <v>合格</v>
      </c>
    </row>
    <row r="4" spans="1:9" ht="13.5">
      <c r="A4" s="31" t="s">
        <v>36</v>
      </c>
      <c r="B4" s="10">
        <v>69</v>
      </c>
      <c r="C4" s="10">
        <v>62</v>
      </c>
      <c r="D4" s="10">
        <f t="shared" si="0"/>
        <v>131</v>
      </c>
      <c r="E4" s="10">
        <f t="shared" si="1"/>
        <v>7</v>
      </c>
      <c r="F4" s="10" t="str">
        <f t="shared" si="2"/>
        <v>C</v>
      </c>
      <c r="G4" s="10" t="str">
        <f t="shared" si="3"/>
        <v>合格</v>
      </c>
      <c r="H4" s="10" t="str">
        <f t="shared" si="4"/>
        <v>合格</v>
      </c>
      <c r="I4" s="10" t="str">
        <f t="shared" si="5"/>
        <v>合格</v>
      </c>
    </row>
    <row r="5" spans="1:9" ht="13.5">
      <c r="A5" s="31" t="s">
        <v>37</v>
      </c>
      <c r="B5" s="10">
        <v>26</v>
      </c>
      <c r="C5" s="10">
        <v>49</v>
      </c>
      <c r="D5" s="10">
        <f t="shared" si="0"/>
        <v>75</v>
      </c>
      <c r="E5" s="10">
        <f t="shared" si="1"/>
        <v>13</v>
      </c>
      <c r="F5" s="10" t="str">
        <f t="shared" si="2"/>
        <v>D</v>
      </c>
      <c r="G5" s="10" t="str">
        <f t="shared" si="3"/>
        <v>不合格</v>
      </c>
      <c r="H5" s="10" t="str">
        <f t="shared" si="4"/>
        <v>不合格</v>
      </c>
      <c r="I5" s="10" t="str">
        <f t="shared" si="5"/>
        <v>不合格</v>
      </c>
    </row>
    <row r="6" spans="1:9" ht="13.5">
      <c r="A6" s="31" t="s">
        <v>38</v>
      </c>
      <c r="B6" s="10">
        <v>77</v>
      </c>
      <c r="C6" s="10">
        <v>58</v>
      </c>
      <c r="D6" s="10">
        <f t="shared" si="0"/>
        <v>135</v>
      </c>
      <c r="E6" s="10">
        <f t="shared" si="1"/>
        <v>6</v>
      </c>
      <c r="F6" s="10" t="str">
        <f t="shared" si="2"/>
        <v>C</v>
      </c>
      <c r="G6" s="10" t="str">
        <f t="shared" si="3"/>
        <v>合格</v>
      </c>
      <c r="H6" s="10" t="str">
        <f t="shared" si="4"/>
        <v>合格</v>
      </c>
      <c r="I6" s="10" t="str">
        <f t="shared" si="5"/>
        <v>合格</v>
      </c>
    </row>
    <row r="7" spans="1:9" ht="13.5">
      <c r="A7" s="31" t="s">
        <v>39</v>
      </c>
      <c r="B7" s="10">
        <v>23</v>
      </c>
      <c r="C7" s="10">
        <v>31</v>
      </c>
      <c r="D7" s="10">
        <f t="shared" si="0"/>
        <v>54</v>
      </c>
      <c r="E7" s="10">
        <f t="shared" si="1"/>
        <v>14</v>
      </c>
      <c r="F7" s="10" t="str">
        <f t="shared" si="2"/>
        <v>D</v>
      </c>
      <c r="G7" s="10" t="str">
        <f t="shared" si="3"/>
        <v>不合格</v>
      </c>
      <c r="H7" s="10" t="str">
        <f t="shared" si="4"/>
        <v>不合格</v>
      </c>
      <c r="I7" s="10" t="str">
        <f t="shared" si="5"/>
        <v>不合格</v>
      </c>
    </row>
    <row r="8" spans="1:9" ht="13.5">
      <c r="A8" s="31" t="s">
        <v>40</v>
      </c>
      <c r="B8" s="10">
        <v>87</v>
      </c>
      <c r="C8" s="10">
        <v>79</v>
      </c>
      <c r="D8" s="10">
        <f t="shared" si="0"/>
        <v>166</v>
      </c>
      <c r="E8" s="10">
        <f t="shared" si="1"/>
        <v>2</v>
      </c>
      <c r="F8" s="10" t="str">
        <f t="shared" si="2"/>
        <v>A</v>
      </c>
      <c r="G8" s="10" t="str">
        <f t="shared" si="3"/>
        <v>合格</v>
      </c>
      <c r="H8" s="10" t="str">
        <f t="shared" si="4"/>
        <v>合格</v>
      </c>
      <c r="I8" s="10" t="str">
        <f t="shared" si="5"/>
        <v>合格</v>
      </c>
    </row>
    <row r="9" spans="1:9" ht="13.5">
      <c r="A9" s="32" t="s">
        <v>41</v>
      </c>
      <c r="B9" s="10">
        <v>45</v>
      </c>
      <c r="C9" s="10">
        <v>63</v>
      </c>
      <c r="D9" s="10">
        <f t="shared" si="0"/>
        <v>108</v>
      </c>
      <c r="E9" s="10">
        <f t="shared" si="1"/>
        <v>9</v>
      </c>
      <c r="F9" s="10" t="str">
        <f t="shared" si="2"/>
        <v>D</v>
      </c>
      <c r="G9" s="10" t="str">
        <f t="shared" si="3"/>
        <v>合格</v>
      </c>
      <c r="H9" s="10" t="str">
        <f t="shared" si="4"/>
        <v>不合格</v>
      </c>
      <c r="I9" s="10" t="str">
        <f t="shared" si="5"/>
        <v>合格</v>
      </c>
    </row>
    <row r="10" spans="1:9" ht="13.5">
      <c r="A10" s="31" t="s">
        <v>42</v>
      </c>
      <c r="B10" s="10">
        <v>61</v>
      </c>
      <c r="C10" s="10">
        <v>39</v>
      </c>
      <c r="D10" s="10">
        <f t="shared" si="0"/>
        <v>100</v>
      </c>
      <c r="E10" s="10">
        <f t="shared" si="1"/>
        <v>11</v>
      </c>
      <c r="F10" s="10" t="str">
        <f t="shared" si="2"/>
        <v>D</v>
      </c>
      <c r="G10" s="10" t="str">
        <f t="shared" si="3"/>
        <v>合格</v>
      </c>
      <c r="H10" s="10" t="str">
        <f t="shared" si="4"/>
        <v>不合格</v>
      </c>
      <c r="I10" s="10" t="str">
        <f t="shared" si="5"/>
        <v>合格</v>
      </c>
    </row>
    <row r="11" spans="1:9" ht="13.5">
      <c r="A11" s="31" t="s">
        <v>43</v>
      </c>
      <c r="B11" s="10">
        <v>90</v>
      </c>
      <c r="C11" s="10">
        <v>76</v>
      </c>
      <c r="D11" s="10">
        <f t="shared" si="0"/>
        <v>166</v>
      </c>
      <c r="E11" s="10">
        <f t="shared" si="1"/>
        <v>2</v>
      </c>
      <c r="F11" s="10" t="str">
        <f t="shared" si="2"/>
        <v>A</v>
      </c>
      <c r="G11" s="10" t="str">
        <f t="shared" si="3"/>
        <v>合格</v>
      </c>
      <c r="H11" s="10" t="str">
        <f t="shared" si="4"/>
        <v>合格</v>
      </c>
      <c r="I11" s="10" t="str">
        <f t="shared" si="5"/>
        <v>合格</v>
      </c>
    </row>
    <row r="12" spans="1:9" ht="13.5">
      <c r="A12" s="31" t="s">
        <v>44</v>
      </c>
      <c r="B12" s="10">
        <v>46</v>
      </c>
      <c r="C12" s="10">
        <v>48</v>
      </c>
      <c r="D12" s="10">
        <f t="shared" si="0"/>
        <v>94</v>
      </c>
      <c r="E12" s="10">
        <f t="shared" si="1"/>
        <v>12</v>
      </c>
      <c r="F12" s="10" t="str">
        <f t="shared" si="2"/>
        <v>D</v>
      </c>
      <c r="G12" s="10" t="str">
        <f t="shared" si="3"/>
        <v>不合格</v>
      </c>
      <c r="H12" s="10" t="str">
        <f t="shared" si="4"/>
        <v>不合格</v>
      </c>
      <c r="I12" s="10" t="str">
        <f t="shared" si="5"/>
        <v>不合格</v>
      </c>
    </row>
    <row r="13" spans="1:9" ht="13.5">
      <c r="A13" s="31" t="s">
        <v>45</v>
      </c>
      <c r="B13" s="10">
        <v>72</v>
      </c>
      <c r="C13" s="10">
        <v>66</v>
      </c>
      <c r="D13" s="10">
        <f t="shared" si="0"/>
        <v>138</v>
      </c>
      <c r="E13" s="10">
        <f t="shared" si="1"/>
        <v>5</v>
      </c>
      <c r="F13" s="10" t="str">
        <f t="shared" si="2"/>
        <v>C</v>
      </c>
      <c r="G13" s="10" t="str">
        <f t="shared" si="3"/>
        <v>合格</v>
      </c>
      <c r="H13" s="10" t="str">
        <f t="shared" si="4"/>
        <v>合格</v>
      </c>
      <c r="I13" s="10" t="str">
        <f t="shared" si="5"/>
        <v>合格</v>
      </c>
    </row>
    <row r="14" spans="1:9" ht="13.5">
      <c r="A14" s="31" t="s">
        <v>46</v>
      </c>
      <c r="B14" s="10">
        <v>73</v>
      </c>
      <c r="C14" s="10">
        <v>75</v>
      </c>
      <c r="D14" s="10">
        <f t="shared" si="0"/>
        <v>148</v>
      </c>
      <c r="E14" s="10">
        <f t="shared" si="1"/>
        <v>4</v>
      </c>
      <c r="F14" s="10" t="str">
        <f t="shared" si="2"/>
        <v>B</v>
      </c>
      <c r="G14" s="10" t="str">
        <f t="shared" si="3"/>
        <v>合格</v>
      </c>
      <c r="H14" s="10" t="str">
        <f t="shared" si="4"/>
        <v>合格</v>
      </c>
      <c r="I14" s="10" t="str">
        <f t="shared" si="5"/>
        <v>合格</v>
      </c>
    </row>
    <row r="15" spans="1:9" ht="13.5">
      <c r="A15" s="31" t="s">
        <v>47</v>
      </c>
      <c r="B15" s="10">
        <v>93</v>
      </c>
      <c r="C15" s="10">
        <v>97</v>
      </c>
      <c r="D15" s="10">
        <f t="shared" si="0"/>
        <v>190</v>
      </c>
      <c r="E15" s="10">
        <f t="shared" si="1"/>
        <v>1</v>
      </c>
      <c r="F15" s="10" t="str">
        <f t="shared" si="2"/>
        <v>A</v>
      </c>
      <c r="G15" s="10" t="str">
        <f t="shared" si="3"/>
        <v>合格</v>
      </c>
      <c r="H15" s="10" t="str">
        <f t="shared" si="4"/>
        <v>合格</v>
      </c>
      <c r="I15" s="10" t="str">
        <f t="shared" si="5"/>
        <v>合格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21" sqref="D21"/>
    </sheetView>
  </sheetViews>
  <sheetFormatPr defaultColWidth="9.00390625" defaultRowHeight="13.5"/>
  <cols>
    <col min="1" max="1" width="9.125" style="0" bestFit="1" customWidth="1"/>
    <col min="2" max="3" width="8.625" style="0" customWidth="1"/>
    <col min="4" max="4" width="9.375" style="0" customWidth="1"/>
    <col min="5" max="7" width="8.625" style="0" customWidth="1"/>
    <col min="8" max="8" width="12.75390625" style="0" bestFit="1" customWidth="1"/>
    <col min="9" max="9" width="9.375" style="0" customWidth="1"/>
    <col min="10" max="16384" width="8.625" style="0" customWidth="1"/>
  </cols>
  <sheetData>
    <row r="1" spans="1:9" ht="13.5">
      <c r="A1" s="33" t="s">
        <v>48</v>
      </c>
      <c r="B1" s="34" t="s">
        <v>49</v>
      </c>
      <c r="C1" s="34" t="s">
        <v>50</v>
      </c>
      <c r="D1" s="34" t="s">
        <v>51</v>
      </c>
      <c r="E1" s="34" t="s">
        <v>52</v>
      </c>
      <c r="F1" s="34" t="s">
        <v>53</v>
      </c>
      <c r="H1" s="39" t="s">
        <v>54</v>
      </c>
      <c r="I1" s="40">
        <v>0.375</v>
      </c>
    </row>
    <row r="2" spans="1:9" ht="13.5">
      <c r="A2" s="35">
        <v>38078</v>
      </c>
      <c r="B2" s="36">
        <v>0.37152777777777773</v>
      </c>
      <c r="C2" s="36">
        <v>0.7256944444444445</v>
      </c>
      <c r="D2" s="37">
        <f>IF(ISBLANK(B2),"",C2-IF(B2&gt;=$I$1,B2,$I$1)-TIME(0,$I$3,0))</f>
        <v>0.31944444444444453</v>
      </c>
      <c r="E2" s="37">
        <f>IF(ISBLANK(C2),"",IF(C2&gt;=$I$2,$I$2,C2)-IF(B2&gt;=$I$1,B2,$I$1)-TIME(0,$I$3,0))</f>
        <v>0.31944444444444453</v>
      </c>
      <c r="F2" s="37">
        <f>IF(ISBLANK(B2),"",D2-E2)</f>
        <v>0</v>
      </c>
      <c r="H2" s="39" t="s">
        <v>55</v>
      </c>
      <c r="I2" s="40">
        <v>0.7395833333333334</v>
      </c>
    </row>
    <row r="3" spans="1:9" ht="13.5">
      <c r="A3" s="35">
        <v>38079</v>
      </c>
      <c r="B3" s="36">
        <v>0.3756944444444445</v>
      </c>
      <c r="C3" s="36">
        <v>0.7638888888888888</v>
      </c>
      <c r="D3" s="37">
        <f aca="true" t="shared" si="0" ref="D3:D31">IF(ISBLANK(B3),"",C3-IF(B3&gt;=$I$1,B3,$I$1)-TIME(0,$I$3,0))</f>
        <v>0.35694444444444434</v>
      </c>
      <c r="E3" s="37">
        <f aca="true" t="shared" si="1" ref="E3:E31">IF(ISBLANK(C3),"",IF(C3&gt;=$I$2,$I$2,C3)-IF(B3&gt;=$I$1,B3,$I$1)-TIME(0,$I$3,0))</f>
        <v>0.3326388888888889</v>
      </c>
      <c r="F3" s="37">
        <f aca="true" t="shared" si="2" ref="F3:F31">IF(ISBLANK(B3),"",D3-E3)</f>
        <v>0.02430555555555547</v>
      </c>
      <c r="H3" s="41" t="s">
        <v>63</v>
      </c>
      <c r="I3" s="42">
        <v>45</v>
      </c>
    </row>
    <row r="4" spans="1:9" ht="13.5">
      <c r="A4" s="35">
        <v>38080</v>
      </c>
      <c r="B4" s="36"/>
      <c r="C4" s="36"/>
      <c r="D4" s="37">
        <f t="shared" si="0"/>
      </c>
      <c r="E4" s="37">
        <f t="shared" si="1"/>
      </c>
      <c r="F4" s="37">
        <f t="shared" si="2"/>
      </c>
      <c r="H4" s="41" t="s">
        <v>64</v>
      </c>
      <c r="I4" s="43">
        <v>2200</v>
      </c>
    </row>
    <row r="5" spans="1:9" ht="14.25" thickBot="1">
      <c r="A5" s="35">
        <v>38081</v>
      </c>
      <c r="B5" s="38"/>
      <c r="C5" s="38"/>
      <c r="D5" s="37">
        <f t="shared" si="0"/>
      </c>
      <c r="E5" s="37">
        <f t="shared" si="1"/>
      </c>
      <c r="F5" s="37">
        <f t="shared" si="2"/>
      </c>
      <c r="H5" s="41" t="s">
        <v>65</v>
      </c>
      <c r="I5" s="43">
        <f>I4*1.35</f>
        <v>2970</v>
      </c>
    </row>
    <row r="6" spans="1:9" ht="14.25" thickBot="1">
      <c r="A6" s="35">
        <v>38082</v>
      </c>
      <c r="B6" s="36">
        <v>0.37777777777777777</v>
      </c>
      <c r="C6" s="36">
        <v>0.7472222222222222</v>
      </c>
      <c r="D6" s="37">
        <f t="shared" si="0"/>
        <v>0.33819444444444446</v>
      </c>
      <c r="E6" s="37">
        <f t="shared" si="1"/>
        <v>0.3305555555555556</v>
      </c>
      <c r="F6" s="37">
        <f t="shared" si="2"/>
        <v>0.007638888888888862</v>
      </c>
      <c r="H6" s="44" t="s">
        <v>66</v>
      </c>
      <c r="I6" s="64">
        <f>INT(E32*24*I4+F32*24*I5)</f>
        <v>478217</v>
      </c>
    </row>
    <row r="7" spans="1:6" ht="13.5">
      <c r="A7" s="35">
        <v>38083</v>
      </c>
      <c r="B7" s="36">
        <v>0.37152777777777773</v>
      </c>
      <c r="C7" s="36">
        <v>0.65</v>
      </c>
      <c r="D7" s="37">
        <f t="shared" si="0"/>
        <v>0.24375000000000002</v>
      </c>
      <c r="E7" s="37">
        <f t="shared" si="1"/>
        <v>0.24375000000000002</v>
      </c>
      <c r="F7" s="37">
        <f t="shared" si="2"/>
        <v>0</v>
      </c>
    </row>
    <row r="8" spans="1:6" ht="13.5">
      <c r="A8" s="35">
        <v>38084</v>
      </c>
      <c r="B8" s="36">
        <v>0.3625</v>
      </c>
      <c r="C8" s="36">
        <v>0.9951388888888889</v>
      </c>
      <c r="D8" s="37">
        <f t="shared" si="0"/>
        <v>0.5888888888888889</v>
      </c>
      <c r="E8" s="37">
        <f t="shared" si="1"/>
        <v>0.33333333333333337</v>
      </c>
      <c r="F8" s="37">
        <f t="shared" si="2"/>
        <v>0.25555555555555554</v>
      </c>
    </row>
    <row r="9" spans="1:6" ht="13.5">
      <c r="A9" s="35">
        <v>38085</v>
      </c>
      <c r="B9" s="36">
        <v>0.37222222222222223</v>
      </c>
      <c r="C9" s="36">
        <v>0.845138888888889</v>
      </c>
      <c r="D9" s="37">
        <f t="shared" si="0"/>
        <v>0.438888888888889</v>
      </c>
      <c r="E9" s="37">
        <f t="shared" si="1"/>
        <v>0.33333333333333337</v>
      </c>
      <c r="F9" s="37">
        <f t="shared" si="2"/>
        <v>0.10555555555555562</v>
      </c>
    </row>
    <row r="10" spans="1:6" ht="13.5">
      <c r="A10" s="35">
        <v>38086</v>
      </c>
      <c r="B10" s="36">
        <v>0.37847222222222227</v>
      </c>
      <c r="C10" s="36">
        <v>0.6791666666666667</v>
      </c>
      <c r="D10" s="37">
        <f t="shared" si="0"/>
        <v>0.26944444444444443</v>
      </c>
      <c r="E10" s="37">
        <f t="shared" si="1"/>
        <v>0.26944444444444443</v>
      </c>
      <c r="F10" s="37">
        <f t="shared" si="2"/>
        <v>0</v>
      </c>
    </row>
    <row r="11" spans="1:6" ht="13.5">
      <c r="A11" s="35">
        <v>38087</v>
      </c>
      <c r="B11" s="36"/>
      <c r="C11" s="36"/>
      <c r="D11" s="37">
        <f t="shared" si="0"/>
      </c>
      <c r="E11" s="37">
        <f t="shared" si="1"/>
      </c>
      <c r="F11" s="37">
        <f t="shared" si="2"/>
      </c>
    </row>
    <row r="12" spans="1:6" ht="13.5">
      <c r="A12" s="35">
        <v>38088</v>
      </c>
      <c r="B12" s="38"/>
      <c r="C12" s="38"/>
      <c r="D12" s="37">
        <f t="shared" si="0"/>
      </c>
      <c r="E12" s="37">
        <f t="shared" si="1"/>
      </c>
      <c r="F12" s="37">
        <f t="shared" si="2"/>
      </c>
    </row>
    <row r="13" spans="1:6" ht="13.5">
      <c r="A13" s="35">
        <v>38089</v>
      </c>
      <c r="B13" s="36">
        <v>0.37083333333333335</v>
      </c>
      <c r="C13" s="36">
        <v>0.825</v>
      </c>
      <c r="D13" s="37">
        <f t="shared" si="0"/>
        <v>0.41874999999999996</v>
      </c>
      <c r="E13" s="37">
        <f t="shared" si="1"/>
        <v>0.33333333333333337</v>
      </c>
      <c r="F13" s="37">
        <f t="shared" si="2"/>
        <v>0.08541666666666659</v>
      </c>
    </row>
    <row r="14" spans="1:6" ht="13.5">
      <c r="A14" s="35">
        <v>38090</v>
      </c>
      <c r="B14" s="36">
        <v>0.3729166666666666</v>
      </c>
      <c r="C14" s="36">
        <v>0.7333333333333334</v>
      </c>
      <c r="D14" s="37">
        <f t="shared" si="0"/>
        <v>0.3270833333333334</v>
      </c>
      <c r="E14" s="37">
        <f t="shared" si="1"/>
        <v>0.3270833333333334</v>
      </c>
      <c r="F14" s="37">
        <f t="shared" si="2"/>
        <v>0</v>
      </c>
    </row>
    <row r="15" spans="1:6" ht="13.5">
      <c r="A15" s="35">
        <v>38091</v>
      </c>
      <c r="B15" s="36">
        <v>0.3770833333333334</v>
      </c>
      <c r="C15" s="36">
        <v>0.7993055555555556</v>
      </c>
      <c r="D15" s="37">
        <f t="shared" si="0"/>
        <v>0.3909722222222222</v>
      </c>
      <c r="E15" s="37">
        <f t="shared" si="1"/>
        <v>0.33125</v>
      </c>
      <c r="F15" s="37">
        <f t="shared" si="2"/>
        <v>0.05972222222222223</v>
      </c>
    </row>
    <row r="16" spans="1:6" ht="13.5">
      <c r="A16" s="35">
        <v>38092</v>
      </c>
      <c r="B16" s="36">
        <v>0.3763888888888889</v>
      </c>
      <c r="C16" s="36">
        <v>0.7680555555555556</v>
      </c>
      <c r="D16" s="37">
        <f t="shared" si="0"/>
        <v>0.3604166666666667</v>
      </c>
      <c r="E16" s="37">
        <f t="shared" si="1"/>
        <v>0.3319444444444445</v>
      </c>
      <c r="F16" s="37">
        <f t="shared" si="2"/>
        <v>0.028472222222222232</v>
      </c>
    </row>
    <row r="17" spans="1:6" ht="13.5">
      <c r="A17" s="35">
        <v>38093</v>
      </c>
      <c r="B17" s="36">
        <v>0.3756944444444445</v>
      </c>
      <c r="C17" s="36">
        <v>0.78125</v>
      </c>
      <c r="D17" s="37">
        <f t="shared" si="0"/>
        <v>0.3743055555555555</v>
      </c>
      <c r="E17" s="37">
        <f t="shared" si="1"/>
        <v>0.3326388888888889</v>
      </c>
      <c r="F17" s="37">
        <f t="shared" si="2"/>
        <v>0.04166666666666663</v>
      </c>
    </row>
    <row r="18" spans="1:6" ht="13.5">
      <c r="A18" s="35">
        <v>38094</v>
      </c>
      <c r="B18" s="10"/>
      <c r="C18" s="10"/>
      <c r="D18" s="37">
        <f t="shared" si="0"/>
      </c>
      <c r="E18" s="37">
        <f t="shared" si="1"/>
      </c>
      <c r="F18" s="37">
        <f t="shared" si="2"/>
      </c>
    </row>
    <row r="19" spans="1:6" ht="13.5">
      <c r="A19" s="35">
        <v>38095</v>
      </c>
      <c r="B19" s="38"/>
      <c r="C19" s="38"/>
      <c r="D19" s="37">
        <f t="shared" si="0"/>
      </c>
      <c r="E19" s="37">
        <f t="shared" si="1"/>
      </c>
      <c r="F19" s="37">
        <f t="shared" si="2"/>
      </c>
    </row>
    <row r="20" spans="1:6" ht="13.5">
      <c r="A20" s="35">
        <v>38096</v>
      </c>
      <c r="B20" s="36">
        <v>0.3680555555555556</v>
      </c>
      <c r="C20" s="36">
        <v>0.813888888888889</v>
      </c>
      <c r="D20" s="37">
        <f t="shared" si="0"/>
        <v>0.407638888888889</v>
      </c>
      <c r="E20" s="37">
        <f t="shared" si="1"/>
        <v>0.33333333333333337</v>
      </c>
      <c r="F20" s="37">
        <f t="shared" si="2"/>
        <v>0.07430555555555562</v>
      </c>
    </row>
    <row r="21" spans="1:6" ht="13.5">
      <c r="A21" s="35">
        <v>38097</v>
      </c>
      <c r="B21" s="36">
        <v>0.37222222222222223</v>
      </c>
      <c r="C21" s="36">
        <v>0.85625</v>
      </c>
      <c r="D21" s="37">
        <f t="shared" si="0"/>
        <v>0.44999999999999996</v>
      </c>
      <c r="E21" s="37">
        <f t="shared" si="1"/>
        <v>0.33333333333333337</v>
      </c>
      <c r="F21" s="37">
        <f t="shared" si="2"/>
        <v>0.11666666666666659</v>
      </c>
    </row>
    <row r="22" spans="1:6" ht="13.5">
      <c r="A22" s="35">
        <v>38098</v>
      </c>
      <c r="B22" s="36">
        <v>0.37916666666666665</v>
      </c>
      <c r="C22" s="36">
        <v>0.9145833333333333</v>
      </c>
      <c r="D22" s="37">
        <f t="shared" si="0"/>
        <v>0.5041666666666667</v>
      </c>
      <c r="E22" s="37">
        <f t="shared" si="1"/>
        <v>0.3291666666666667</v>
      </c>
      <c r="F22" s="37">
        <f t="shared" si="2"/>
        <v>0.17499999999999993</v>
      </c>
    </row>
    <row r="23" spans="1:6" ht="13.5">
      <c r="A23" s="35">
        <v>38099</v>
      </c>
      <c r="B23" s="36">
        <v>0.3826388888888889</v>
      </c>
      <c r="C23" s="36">
        <v>0.65625</v>
      </c>
      <c r="D23" s="37">
        <f t="shared" si="0"/>
        <v>0.24236111111111108</v>
      </c>
      <c r="E23" s="37">
        <f t="shared" si="1"/>
        <v>0.24236111111111108</v>
      </c>
      <c r="F23" s="37">
        <f t="shared" si="2"/>
        <v>0</v>
      </c>
    </row>
    <row r="24" spans="1:6" ht="13.5">
      <c r="A24" s="35">
        <v>38100</v>
      </c>
      <c r="B24" s="36">
        <v>0.35833333333333334</v>
      </c>
      <c r="C24" s="36">
        <v>0.7472222222222222</v>
      </c>
      <c r="D24" s="37">
        <f t="shared" si="0"/>
        <v>0.34097222222222223</v>
      </c>
      <c r="E24" s="37">
        <f t="shared" si="1"/>
        <v>0.33333333333333337</v>
      </c>
      <c r="F24" s="37">
        <f t="shared" si="2"/>
        <v>0.007638888888888862</v>
      </c>
    </row>
    <row r="25" spans="1:6" ht="13.5">
      <c r="A25" s="35">
        <v>38101</v>
      </c>
      <c r="B25" s="10"/>
      <c r="C25" s="10"/>
      <c r="D25" s="37">
        <f t="shared" si="0"/>
      </c>
      <c r="E25" s="37">
        <f t="shared" si="1"/>
      </c>
      <c r="F25" s="37">
        <f t="shared" si="2"/>
      </c>
    </row>
    <row r="26" spans="1:6" ht="13.5">
      <c r="A26" s="35">
        <v>38102</v>
      </c>
      <c r="B26" s="38"/>
      <c r="C26" s="38"/>
      <c r="D26" s="37">
        <f t="shared" si="0"/>
      </c>
      <c r="E26" s="37">
        <f t="shared" si="1"/>
      </c>
      <c r="F26" s="37">
        <f t="shared" si="2"/>
      </c>
    </row>
    <row r="27" spans="1:6" ht="13.5">
      <c r="A27" s="35">
        <v>38103</v>
      </c>
      <c r="B27" s="36">
        <v>0.35</v>
      </c>
      <c r="C27" s="36">
        <v>0.775</v>
      </c>
      <c r="D27" s="37">
        <f t="shared" si="0"/>
        <v>0.36875</v>
      </c>
      <c r="E27" s="37">
        <f t="shared" si="1"/>
        <v>0.33333333333333337</v>
      </c>
      <c r="F27" s="37">
        <f t="shared" si="2"/>
        <v>0.03541666666666665</v>
      </c>
    </row>
    <row r="28" spans="1:6" ht="13.5">
      <c r="A28" s="35">
        <v>38104</v>
      </c>
      <c r="B28" s="36">
        <v>0.37152777777777773</v>
      </c>
      <c r="C28" s="36">
        <v>0.9277777777777777</v>
      </c>
      <c r="D28" s="37">
        <f t="shared" si="0"/>
        <v>0.5215277777777777</v>
      </c>
      <c r="E28" s="37">
        <f t="shared" si="1"/>
        <v>0.33333333333333337</v>
      </c>
      <c r="F28" s="37">
        <f t="shared" si="2"/>
        <v>0.18819444444444433</v>
      </c>
    </row>
    <row r="29" spans="1:6" ht="13.5">
      <c r="A29" s="35">
        <v>38105</v>
      </c>
      <c r="B29" s="36">
        <v>0.3645833333333333</v>
      </c>
      <c r="C29" s="36">
        <v>0.9</v>
      </c>
      <c r="D29" s="37">
        <f t="shared" si="0"/>
        <v>0.49375</v>
      </c>
      <c r="E29" s="37">
        <f t="shared" si="1"/>
        <v>0.33333333333333337</v>
      </c>
      <c r="F29" s="37">
        <f t="shared" si="2"/>
        <v>0.16041666666666665</v>
      </c>
    </row>
    <row r="30" spans="1:6" ht="13.5">
      <c r="A30" s="35">
        <v>38106</v>
      </c>
      <c r="B30" s="36">
        <v>0.37847222222222227</v>
      </c>
      <c r="C30" s="36">
        <v>0.8055555555555555</v>
      </c>
      <c r="D30" s="37">
        <f t="shared" si="0"/>
        <v>0.3958333333333332</v>
      </c>
      <c r="E30" s="37">
        <f t="shared" si="1"/>
        <v>0.3298611111111111</v>
      </c>
      <c r="F30" s="37">
        <f t="shared" si="2"/>
        <v>0.0659722222222221</v>
      </c>
    </row>
    <row r="31" spans="1:6" ht="13.5">
      <c r="A31" s="35">
        <v>38107</v>
      </c>
      <c r="B31" s="36">
        <v>0.3756944444444445</v>
      </c>
      <c r="C31" s="36">
        <v>0.7923611111111111</v>
      </c>
      <c r="D31" s="37">
        <f t="shared" si="0"/>
        <v>0.3854166666666666</v>
      </c>
      <c r="E31" s="37">
        <f t="shared" si="1"/>
        <v>0.3326388888888889</v>
      </c>
      <c r="F31" s="37">
        <f t="shared" si="2"/>
        <v>0.0527777777777777</v>
      </c>
    </row>
    <row r="32" spans="2:6" ht="13.5">
      <c r="B32" s="66" t="s">
        <v>56</v>
      </c>
      <c r="C32" s="67"/>
      <c r="D32" s="63">
        <f>SUM(D2:D31)</f>
        <v>8.537500000000001</v>
      </c>
      <c r="E32" s="63">
        <f>SUM(E2:E31)</f>
        <v>7.052777777777776</v>
      </c>
      <c r="F32" s="63">
        <f>SUM(F2:F31)</f>
        <v>1.4847222222222216</v>
      </c>
    </row>
  </sheetData>
  <mergeCells count="1">
    <mergeCell ref="B32:C3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5" sqref="I5"/>
    </sheetView>
  </sheetViews>
  <sheetFormatPr defaultColWidth="9.00390625" defaultRowHeight="13.5"/>
  <cols>
    <col min="1" max="1" width="3.50390625" style="45" bestFit="1" customWidth="1"/>
    <col min="2" max="2" width="12.375" style="46" bestFit="1" customWidth="1"/>
    <col min="3" max="5" width="5.00390625" style="46" customWidth="1"/>
    <col min="6" max="8" width="10.25390625" style="46" customWidth="1"/>
    <col min="9" max="9" width="16.50390625" style="46" bestFit="1" customWidth="1"/>
    <col min="10" max="10" width="14.625" style="46" bestFit="1" customWidth="1"/>
    <col min="11" max="11" width="13.00390625" style="46" bestFit="1" customWidth="1"/>
    <col min="12" max="16384" width="9.00390625" style="46" customWidth="1"/>
  </cols>
  <sheetData>
    <row r="1" spans="2:5" ht="14.25">
      <c r="B1" s="71" t="s">
        <v>67</v>
      </c>
      <c r="C1" s="71"/>
      <c r="D1" s="71"/>
      <c r="E1" s="71"/>
    </row>
    <row r="2" spans="6:11" ht="14.25">
      <c r="F2" s="68" t="s">
        <v>68</v>
      </c>
      <c r="G2" s="69"/>
      <c r="H2" s="70"/>
      <c r="I2" s="49" t="s">
        <v>69</v>
      </c>
      <c r="J2" s="49" t="s">
        <v>70</v>
      </c>
      <c r="K2" s="49" t="s">
        <v>71</v>
      </c>
    </row>
    <row r="3" spans="1:11" ht="14.25">
      <c r="A3" s="50"/>
      <c r="B3" s="47" t="s">
        <v>27</v>
      </c>
      <c r="C3" s="51" t="s">
        <v>72</v>
      </c>
      <c r="D3" s="52" t="s">
        <v>73</v>
      </c>
      <c r="E3" s="53" t="s">
        <v>74</v>
      </c>
      <c r="F3" s="48" t="s">
        <v>72</v>
      </c>
      <c r="G3" s="52" t="s">
        <v>73</v>
      </c>
      <c r="H3" s="52" t="s">
        <v>74</v>
      </c>
      <c r="I3" s="52" t="s">
        <v>75</v>
      </c>
      <c r="J3" s="52" t="s">
        <v>76</v>
      </c>
      <c r="K3" s="52" t="s">
        <v>77</v>
      </c>
    </row>
    <row r="4" spans="1:11" ht="14.25">
      <c r="A4" s="50">
        <v>1</v>
      </c>
      <c r="B4" s="54" t="s">
        <v>78</v>
      </c>
      <c r="C4" s="55">
        <v>88</v>
      </c>
      <c r="D4" s="56">
        <v>98</v>
      </c>
      <c r="E4" s="57">
        <v>85</v>
      </c>
      <c r="F4" s="58" t="str">
        <f>IF(C4&gt;=60,"合格","不合格")</f>
        <v>合格</v>
      </c>
      <c r="G4" s="58" t="str">
        <f>IF(D4&gt;=60,"合格","不合格")</f>
        <v>合格</v>
      </c>
      <c r="H4" s="58" t="str">
        <f>IF(E4&gt;=60,"合格","不合格")</f>
        <v>合格</v>
      </c>
      <c r="I4" s="59" t="str">
        <f>IF(AND(C4&gt;=60,D4&gt;=60,E4&gt;=60),"進級","")</f>
        <v>進級</v>
      </c>
      <c r="J4" s="59" t="str">
        <f>IF(OR(AND(C4&gt;=60,D4&gt;=60),AND(D4&gt;=60,E4&gt;=60),AND(C4&gt;=60,E4&gt;=60)),"進級","")</f>
        <v>進級</v>
      </c>
      <c r="K4" s="59" t="str">
        <f>IF(OR(C4&gt;=60,D4&gt;=60,E4&gt;=60),"進級","")</f>
        <v>進級</v>
      </c>
    </row>
    <row r="5" spans="1:11" ht="14.25">
      <c r="A5" s="50">
        <v>2</v>
      </c>
      <c r="B5" s="54" t="s">
        <v>79</v>
      </c>
      <c r="C5" s="55">
        <v>24</v>
      </c>
      <c r="D5" s="56">
        <v>29</v>
      </c>
      <c r="E5" s="57">
        <v>41</v>
      </c>
      <c r="F5" s="58" t="str">
        <f aca="true" t="shared" si="0" ref="F5:F14">IF(C5&gt;=60,"合格","不合格")</f>
        <v>不合格</v>
      </c>
      <c r="G5" s="58" t="str">
        <f aca="true" t="shared" si="1" ref="G5:G14">IF(D5&gt;=60,"合格","不合格")</f>
        <v>不合格</v>
      </c>
      <c r="H5" s="58" t="str">
        <f aca="true" t="shared" si="2" ref="H5:H14">IF(E5&gt;=60,"合格","不合格")</f>
        <v>不合格</v>
      </c>
      <c r="I5" s="59">
        <f aca="true" t="shared" si="3" ref="I5:I14">IF(AND(C5&gt;=60,D5&gt;=60,E5&gt;=60),"進級","")</f>
      </c>
      <c r="J5" s="59">
        <f aca="true" t="shared" si="4" ref="J5:J14">IF(OR(AND(C5&gt;=60,D5&gt;=60),AND(D5&gt;=60,E5&gt;=60),AND(C5&gt;=60,E5&gt;=60)),"進級","")</f>
      </c>
      <c r="K5" s="59">
        <f aca="true" t="shared" si="5" ref="K5:K14">IF(OR(C5&gt;=60,D5&gt;=60,E5&gt;=60),"進級","")</f>
      </c>
    </row>
    <row r="6" spans="1:11" ht="14.25">
      <c r="A6" s="50">
        <v>3</v>
      </c>
      <c r="B6" s="54" t="s">
        <v>80</v>
      </c>
      <c r="C6" s="55">
        <v>45</v>
      </c>
      <c r="D6" s="56">
        <v>89</v>
      </c>
      <c r="E6" s="57">
        <v>82</v>
      </c>
      <c r="F6" s="58" t="str">
        <f t="shared" si="0"/>
        <v>不合格</v>
      </c>
      <c r="G6" s="58" t="str">
        <f t="shared" si="1"/>
        <v>合格</v>
      </c>
      <c r="H6" s="58" t="str">
        <f t="shared" si="2"/>
        <v>合格</v>
      </c>
      <c r="I6" s="59">
        <f t="shared" si="3"/>
      </c>
      <c r="J6" s="59" t="str">
        <f t="shared" si="4"/>
        <v>進級</v>
      </c>
      <c r="K6" s="59" t="str">
        <f t="shared" si="5"/>
        <v>進級</v>
      </c>
    </row>
    <row r="7" spans="1:11" ht="14.25">
      <c r="A7" s="50">
        <v>4</v>
      </c>
      <c r="B7" s="54" t="s">
        <v>81</v>
      </c>
      <c r="C7" s="55">
        <v>48</v>
      </c>
      <c r="D7" s="56">
        <v>51</v>
      </c>
      <c r="E7" s="57">
        <v>32</v>
      </c>
      <c r="F7" s="58" t="str">
        <f t="shared" si="0"/>
        <v>不合格</v>
      </c>
      <c r="G7" s="58" t="str">
        <f t="shared" si="1"/>
        <v>不合格</v>
      </c>
      <c r="H7" s="58" t="str">
        <f t="shared" si="2"/>
        <v>不合格</v>
      </c>
      <c r="I7" s="59">
        <f t="shared" si="3"/>
      </c>
      <c r="J7" s="59">
        <f t="shared" si="4"/>
      </c>
      <c r="K7" s="59">
        <f t="shared" si="5"/>
      </c>
    </row>
    <row r="8" spans="1:11" ht="14.25">
      <c r="A8" s="50">
        <v>5</v>
      </c>
      <c r="B8" s="54" t="s">
        <v>82</v>
      </c>
      <c r="C8" s="55">
        <v>42</v>
      </c>
      <c r="D8" s="56">
        <v>39</v>
      </c>
      <c r="E8" s="57">
        <v>26</v>
      </c>
      <c r="F8" s="58" t="str">
        <f t="shared" si="0"/>
        <v>不合格</v>
      </c>
      <c r="G8" s="58" t="str">
        <f t="shared" si="1"/>
        <v>不合格</v>
      </c>
      <c r="H8" s="58" t="str">
        <f t="shared" si="2"/>
        <v>不合格</v>
      </c>
      <c r="I8" s="59">
        <f t="shared" si="3"/>
      </c>
      <c r="J8" s="59">
        <f t="shared" si="4"/>
      </c>
      <c r="K8" s="59">
        <f t="shared" si="5"/>
      </c>
    </row>
    <row r="9" spans="1:11" ht="14.25">
      <c r="A9" s="50">
        <v>6</v>
      </c>
      <c r="B9" s="54" t="s">
        <v>83</v>
      </c>
      <c r="C9" s="55">
        <v>78</v>
      </c>
      <c r="D9" s="56">
        <v>57</v>
      </c>
      <c r="E9" s="57">
        <v>85</v>
      </c>
      <c r="F9" s="58" t="str">
        <f t="shared" si="0"/>
        <v>合格</v>
      </c>
      <c r="G9" s="58" t="str">
        <f t="shared" si="1"/>
        <v>不合格</v>
      </c>
      <c r="H9" s="58" t="str">
        <f t="shared" si="2"/>
        <v>合格</v>
      </c>
      <c r="I9" s="59">
        <f t="shared" si="3"/>
      </c>
      <c r="J9" s="59" t="str">
        <f t="shared" si="4"/>
        <v>進級</v>
      </c>
      <c r="K9" s="59" t="str">
        <f t="shared" si="5"/>
        <v>進級</v>
      </c>
    </row>
    <row r="10" spans="1:11" ht="14.25">
      <c r="A10" s="50">
        <v>7</v>
      </c>
      <c r="B10" s="54" t="s">
        <v>84</v>
      </c>
      <c r="C10" s="55">
        <v>28</v>
      </c>
      <c r="D10" s="56">
        <v>38</v>
      </c>
      <c r="E10" s="57">
        <v>40</v>
      </c>
      <c r="F10" s="58" t="str">
        <f t="shared" si="0"/>
        <v>不合格</v>
      </c>
      <c r="G10" s="58" t="str">
        <f t="shared" si="1"/>
        <v>不合格</v>
      </c>
      <c r="H10" s="58" t="str">
        <f t="shared" si="2"/>
        <v>不合格</v>
      </c>
      <c r="I10" s="59">
        <f t="shared" si="3"/>
      </c>
      <c r="J10" s="59">
        <f t="shared" si="4"/>
      </c>
      <c r="K10" s="59">
        <f t="shared" si="5"/>
      </c>
    </row>
    <row r="11" spans="1:11" ht="14.25">
      <c r="A11" s="50">
        <v>8</v>
      </c>
      <c r="B11" s="54" t="s">
        <v>85</v>
      </c>
      <c r="C11" s="55">
        <v>65</v>
      </c>
      <c r="D11" s="56">
        <v>74</v>
      </c>
      <c r="E11" s="57">
        <v>36</v>
      </c>
      <c r="F11" s="58" t="str">
        <f t="shared" si="0"/>
        <v>合格</v>
      </c>
      <c r="G11" s="58" t="str">
        <f t="shared" si="1"/>
        <v>合格</v>
      </c>
      <c r="H11" s="58" t="str">
        <f t="shared" si="2"/>
        <v>不合格</v>
      </c>
      <c r="I11" s="59">
        <f t="shared" si="3"/>
      </c>
      <c r="J11" s="59" t="str">
        <f t="shared" si="4"/>
        <v>進級</v>
      </c>
      <c r="K11" s="59" t="str">
        <f t="shared" si="5"/>
        <v>進級</v>
      </c>
    </row>
    <row r="12" spans="1:11" ht="14.25">
      <c r="A12" s="50">
        <v>9</v>
      </c>
      <c r="B12" s="54" t="s">
        <v>86</v>
      </c>
      <c r="C12" s="55">
        <v>48</v>
      </c>
      <c r="D12" s="56">
        <v>68</v>
      </c>
      <c r="E12" s="57">
        <v>28</v>
      </c>
      <c r="F12" s="58" t="str">
        <f t="shared" si="0"/>
        <v>不合格</v>
      </c>
      <c r="G12" s="58" t="str">
        <f t="shared" si="1"/>
        <v>合格</v>
      </c>
      <c r="H12" s="58" t="str">
        <f t="shared" si="2"/>
        <v>不合格</v>
      </c>
      <c r="I12" s="59">
        <f t="shared" si="3"/>
      </c>
      <c r="J12" s="59">
        <f t="shared" si="4"/>
      </c>
      <c r="K12" s="59" t="str">
        <f t="shared" si="5"/>
        <v>進級</v>
      </c>
    </row>
    <row r="13" spans="1:11" ht="14.25">
      <c r="A13" s="50">
        <v>10</v>
      </c>
      <c r="B13" s="54" t="s">
        <v>87</v>
      </c>
      <c r="C13" s="55">
        <v>84</v>
      </c>
      <c r="D13" s="56">
        <v>70</v>
      </c>
      <c r="E13" s="57">
        <v>62</v>
      </c>
      <c r="F13" s="58" t="str">
        <f t="shared" si="0"/>
        <v>合格</v>
      </c>
      <c r="G13" s="58" t="str">
        <f t="shared" si="1"/>
        <v>合格</v>
      </c>
      <c r="H13" s="58" t="str">
        <f t="shared" si="2"/>
        <v>合格</v>
      </c>
      <c r="I13" s="59" t="str">
        <f t="shared" si="3"/>
        <v>進級</v>
      </c>
      <c r="J13" s="59" t="str">
        <f t="shared" si="4"/>
        <v>進級</v>
      </c>
      <c r="K13" s="59" t="str">
        <f t="shared" si="5"/>
        <v>進級</v>
      </c>
    </row>
    <row r="14" spans="1:11" ht="14.25">
      <c r="A14" s="50">
        <v>11</v>
      </c>
      <c r="B14" s="54" t="s">
        <v>88</v>
      </c>
      <c r="C14" s="55">
        <v>2</v>
      </c>
      <c r="D14" s="56">
        <v>29</v>
      </c>
      <c r="E14" s="57">
        <v>34</v>
      </c>
      <c r="F14" s="58" t="str">
        <f t="shared" si="0"/>
        <v>不合格</v>
      </c>
      <c r="G14" s="58" t="str">
        <f t="shared" si="1"/>
        <v>不合格</v>
      </c>
      <c r="H14" s="58" t="str">
        <f t="shared" si="2"/>
        <v>不合格</v>
      </c>
      <c r="I14" s="59">
        <f t="shared" si="3"/>
      </c>
      <c r="J14" s="59">
        <f t="shared" si="4"/>
      </c>
      <c r="K14" s="59">
        <f t="shared" si="5"/>
      </c>
    </row>
    <row r="15" ht="21">
      <c r="F15" s="60" t="s">
        <v>89</v>
      </c>
    </row>
    <row r="17" spans="2:4" s="61" customFormat="1" ht="14.25">
      <c r="B17" s="62"/>
      <c r="C17" s="62"/>
      <c r="D17" s="62"/>
    </row>
    <row r="18" spans="2:4" s="61" customFormat="1" ht="14.25">
      <c r="B18" s="62"/>
      <c r="C18" s="62"/>
      <c r="D18" s="62"/>
    </row>
    <row r="19" spans="2:4" s="61" customFormat="1" ht="14.25">
      <c r="B19" s="62"/>
      <c r="C19" s="62"/>
      <c r="D19" s="62"/>
    </row>
    <row r="20" spans="2:4" s="61" customFormat="1" ht="14.25">
      <c r="B20" s="62"/>
      <c r="C20" s="62"/>
      <c r="D20" s="62"/>
    </row>
    <row r="21" spans="2:4" s="61" customFormat="1" ht="14.25">
      <c r="B21" s="62"/>
      <c r="C21" s="62"/>
      <c r="D21" s="62"/>
    </row>
    <row r="22" spans="2:4" s="61" customFormat="1" ht="14.25">
      <c r="B22" s="62"/>
      <c r="C22" s="62"/>
      <c r="D22" s="62"/>
    </row>
    <row r="23" s="61" customFormat="1" ht="13.5"/>
    <row r="24" s="61" customFormat="1" ht="13.5"/>
    <row r="25" s="61" customFormat="1" ht="13.5"/>
    <row r="26" s="61" customFormat="1" ht="13.5"/>
    <row r="27" s="61" customFormat="1" ht="13.5"/>
    <row r="28" s="61" customFormat="1" ht="13.5"/>
    <row r="29" s="61" customFormat="1" ht="13.5"/>
    <row r="30" s="61" customFormat="1" ht="13.5"/>
    <row r="31" s="61" customFormat="1" ht="13.5"/>
    <row r="32" s="61" customFormat="1" ht="13.5"/>
    <row r="33" s="61" customFormat="1" ht="13.5"/>
    <row r="34" s="61" customFormat="1" ht="13.5"/>
    <row r="35" s="61" customFormat="1" ht="13.5"/>
    <row r="36" s="61" customFormat="1" ht="13.5"/>
    <row r="37" s="61" customFormat="1" ht="13.5"/>
    <row r="38" s="61" customFormat="1" ht="13.5"/>
    <row r="39" s="61" customFormat="1" ht="13.5"/>
    <row r="40" s="61" customFormat="1" ht="13.5"/>
    <row r="41" s="61" customFormat="1" ht="13.5"/>
    <row r="42" s="61" customFormat="1" ht="13.5"/>
    <row r="43" s="61" customFormat="1" ht="13.5"/>
    <row r="44" s="61" customFormat="1" ht="13.5"/>
    <row r="45" s="61" customFormat="1" ht="13.5"/>
    <row r="46" s="61" customFormat="1" ht="13.5"/>
    <row r="47" s="61" customFormat="1" ht="13.5"/>
    <row r="48" s="61" customFormat="1" ht="13.5"/>
    <row r="49" s="61" customFormat="1" ht="13.5"/>
    <row r="50" s="61" customFormat="1" ht="13.5"/>
    <row r="51" s="61" customFormat="1" ht="13.5"/>
    <row r="52" s="61" customFormat="1" ht="13.5"/>
    <row r="53" s="61" customFormat="1" ht="13.5"/>
    <row r="54" s="61" customFormat="1" ht="13.5"/>
    <row r="55" s="61" customFormat="1" ht="13.5"/>
    <row r="56" s="61" customFormat="1" ht="13.5"/>
    <row r="57" s="61" customFormat="1" ht="13.5"/>
    <row r="58" s="61" customFormat="1" ht="13.5"/>
    <row r="59" s="61" customFormat="1" ht="13.5"/>
    <row r="60" s="61" customFormat="1" ht="13.5"/>
  </sheetData>
  <mergeCells count="2">
    <mergeCell ref="F2:H2"/>
    <mergeCell ref="B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秦野伸介</cp:lastModifiedBy>
  <dcterms:created xsi:type="dcterms:W3CDTF">2004-04-20T08:37:18Z</dcterms:created>
  <dcterms:modified xsi:type="dcterms:W3CDTF">2007-06-14T10:34:34Z</dcterms:modified>
  <cp:category/>
  <cp:version/>
  <cp:contentType/>
  <cp:contentStatus/>
</cp:coreProperties>
</file>