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11505" yWindow="0" windowWidth="15900" windowHeight="12840" tabRatio="910"/>
  </bookViews>
  <sheets>
    <sheet name="相関係数(気温と売上)" sheetId="1" r:id="rId1"/>
    <sheet name="相関係数(売上と気温)" sheetId="22" r:id="rId2"/>
    <sheet name="相関係数(気温と売上2)" sheetId="17" r:id="rId3"/>
    <sheet name="課題(和菓子屋)" sheetId="19" r:id="rId4"/>
    <sheet name="実例1(人口増加)" sheetId="7" r:id="rId5"/>
    <sheet name="実例2（為替と株価)" sheetId="8" r:id="rId6"/>
    <sheet name="疑似相関(身長と成績)" sheetId="3" r:id="rId7"/>
    <sheet name="課題(大学進学率)" sheetId="5" r:id="rId8"/>
    <sheet name="傾きと切片(広告費)" sheetId="20" r:id="rId9"/>
    <sheet name="課題(家計調査)" sheetId="15" r:id="rId10"/>
  </sheets>
  <definedNames>
    <definedName name="_Fill" localSheetId="8" hidden="1">#REF!</definedName>
    <definedName name="_Fill" localSheetId="2" hidden="1">#REF!</definedName>
    <definedName name="_Fill" localSheetId="1" hidden="1">#REF!</definedName>
    <definedName name="_Fill" hidden="1">#REF!</definedName>
    <definedName name="ｇ" localSheetId="1" hidden="1">{"'SUMIF関数活用例'!$A$14:$H$28","'SUMIF関数活用例'!$A$1:$I$10"}</definedName>
    <definedName name="ｇ" hidden="1">{"'SUMIF関数活用例'!$A$14:$H$28","'SUMIF関数活用例'!$A$1:$I$10"}</definedName>
    <definedName name="HTML_CodePage" hidden="1">932</definedName>
    <definedName name="HTML_Control" localSheetId="9" hidden="1">{"'SUMIF関数活用例'!$A$14:$H$28","'SUMIF関数活用例'!$A$1:$I$10"}</definedName>
    <definedName name="HTML_Control" localSheetId="8" hidden="1">{"'SUMIF関数活用例'!$A$14:$H$28","'SUMIF関数活用例'!$A$1:$I$10"}</definedName>
    <definedName name="HTML_Control" localSheetId="1" hidden="1">{"'SUMIF関数活用例'!$A$14:$H$28","'SUMIF関数活用例'!$A$1:$I$10"}</definedName>
    <definedName name="HTML_Control" hidden="1">{"'SUMIF関数活用例'!$A$14:$H$28","'SUMIF関数活用例'!$A$1:$I$10"}</definedName>
    <definedName name="HTML_Description" hidden="1">""</definedName>
    <definedName name="HTML_Email" hidden="1">""</definedName>
    <definedName name="HTML_Header" hidden="1">"SUMIF関数活用例"</definedName>
    <definedName name="HTML_LastUpdate" hidden="1">"99/02/12"</definedName>
    <definedName name="HTML_LineAfter" hidden="1">FALSE</definedName>
    <definedName name="HTML_LineBefore" hidden="1">FALSE</definedName>
    <definedName name="HTML_Name" hidden="1">"にこにこ"</definedName>
    <definedName name="HTML_OBDlg2" hidden="1">TRUE</definedName>
    <definedName name="HTML_OBDlg4" hidden="1">TRUE</definedName>
    <definedName name="HTML_OS" hidden="1">0</definedName>
    <definedName name="HTML_PathFile" hidden="1">"D:\My Documents\MOT\2\SUMIF.htm"</definedName>
    <definedName name="HTML_Title" hidden="1">"SUMIF関数"</definedName>
    <definedName name="Sxx" localSheetId="0">'相関係数(気温と売上)'!$M$25</definedName>
    <definedName name="Sxx" localSheetId="2">'相関係数(気温と売上2)'!#REF!</definedName>
    <definedName name="Sxx" localSheetId="1">'相関係数(売上と気温)'!$M$12</definedName>
    <definedName name="Sxy" localSheetId="0">'相関係数(気温と売上)'!$M$24</definedName>
    <definedName name="Sxy" localSheetId="2">'相関係数(気温と売上2)'!#REF!</definedName>
    <definedName name="Sxy" localSheetId="1">'相関係数(売上と気温)'!$M$21</definedName>
    <definedName name="Syy" localSheetId="0">'相関係数(気温と売上)'!$M$26</definedName>
    <definedName name="Syy" localSheetId="2">'相関係数(気温と売上2)'!#REF!</definedName>
    <definedName name="Syy" localSheetId="1">'相関係数(売上と気温)'!$M$17</definedName>
    <definedName name="データ数" localSheetId="0">'相関係数(気温と売上)'!$M$2</definedName>
    <definedName name="データ数" localSheetId="2">'相関係数(気温と売上2)'!$F$2</definedName>
    <definedName name="データ数" localSheetId="1">'相関係数(売上と気温)'!$M$2</definedName>
    <definedName name="回帰変動" localSheetId="0">'相関係数(気温と売上)'!$M$27</definedName>
    <definedName name="回帰変動" localSheetId="2">'相関係数(気温と売上2)'!#REF!</definedName>
    <definedName name="回帰変動" localSheetId="1">'相関係数(売上と気温)'!$M$24</definedName>
    <definedName name="気温" localSheetId="0">'相関係数(気温と売上)'!$L$34</definedName>
    <definedName name="気温" localSheetId="2">'相関係数(気温と売上2)'!$E$14</definedName>
    <definedName name="気温標準偏差" localSheetId="1">'相関係数(売上と気温)'!$M$14</definedName>
    <definedName name="気温分散" localSheetId="0">'相関係数(気温と売上)'!$M$12</definedName>
    <definedName name="気温分散" localSheetId="2">'相関係数(気温と売上2)'!#REF!</definedName>
    <definedName name="気温分散" localSheetId="1">'相関係数(売上と気温)'!$M$13</definedName>
    <definedName name="気温平均" localSheetId="0">'相関係数(気温と売上)'!$M$11</definedName>
    <definedName name="気温平均" localSheetId="2">'相関係数(気温と売上2)'!#REF!</definedName>
    <definedName name="気温平均" localSheetId="1">'相関係数(売上と気温)'!$M$11</definedName>
    <definedName name="気温平均">#REF!</definedName>
    <definedName name="気温平均値" localSheetId="0">'相関係数(気温と売上)'!$M$11</definedName>
    <definedName name="気温平均値" localSheetId="2">'相関係数(気温と売上2)'!#REF!</definedName>
    <definedName name="気温平均値" localSheetId="1">'相関係数(売上と気温)'!$M$11</definedName>
    <definedName name="共分散" localSheetId="0">'相関係数(気温と売上)'!$M$19</definedName>
    <definedName name="共分散" localSheetId="2">'相関係数(気温と売上2)'!#REF!</definedName>
    <definedName name="共分散" localSheetId="1">'相関係数(売上と気温)'!$M$22</definedName>
    <definedName name="傾き" localSheetId="0">'相関係数(気温と売上)'!$M$21</definedName>
    <definedName name="傾き" localSheetId="2">'相関係数(気温と売上2)'!$F$10</definedName>
    <definedName name="傾き" localSheetId="1">'相関係数(売上と気温)'!$M$33</definedName>
    <definedName name="決定係数" localSheetId="0">'相関係数(気温と売上)'!$M$30</definedName>
    <definedName name="決定係数" localSheetId="2">'相関係数(気温と売上2)'!#REF!</definedName>
    <definedName name="決定係数" localSheetId="1">'相関係数(売上と気温)'!$M$30</definedName>
    <definedName name="検定統計量" localSheetId="0">'相関係数(気温と売上)'!$M$7</definedName>
    <definedName name="検定統計量" localSheetId="2">'相関係数(気温と売上2)'!$F$7</definedName>
    <definedName name="検定統計量" localSheetId="1">'相関係数(売上と気温)'!$M$7</definedName>
    <definedName name="合計分散" localSheetId="0">'相関係数(気温と売上)'!$R$13</definedName>
    <definedName name="合計分散" localSheetId="1">'相関係数(売上と気温)'!$R$13</definedName>
    <definedName name="残差分散" localSheetId="0">'相関係数(気温と売上)'!$R$12</definedName>
    <definedName name="残差分散" localSheetId="2">'相関係数(気温と売上2)'!#REF!</definedName>
    <definedName name="残差分散" localSheetId="1">'相関係数(売上と気温)'!$R$12</definedName>
    <definedName name="残差変動" localSheetId="0">'相関係数(気温と売上)'!$M$28</definedName>
    <definedName name="残差変動" localSheetId="2">'相関係数(気温と売上2)'!#REF!</definedName>
    <definedName name="残差変動" localSheetId="1">'相関係数(売上と気温)'!$M$27</definedName>
    <definedName name="自由度" localSheetId="0">'相関係数(気温と売上)'!$M$5</definedName>
    <definedName name="自由度" localSheetId="2">'相関係数(気温と売上2)'!$F$5</definedName>
    <definedName name="自由度" localSheetId="1">'相関係数(売上と気温)'!$M$5</definedName>
    <definedName name="切片" localSheetId="0">'相関係数(気温と売上)'!$M$22</definedName>
    <definedName name="切片" localSheetId="2">'相関係数(気温と売上2)'!$F$11</definedName>
    <definedName name="切片" localSheetId="1">'相関係数(売上と気温)'!$M$34</definedName>
    <definedName name="説明変数の数" localSheetId="0">'相関係数(気温と売上)'!$P$11</definedName>
    <definedName name="説明変数の数" localSheetId="2">'相関係数(気温と売上2)'!#REF!</definedName>
    <definedName name="相関係数" localSheetId="0">'相関係数(気温と売上)'!$M$31</definedName>
    <definedName name="相関係数" localSheetId="2">'相関係数(気温と売上2)'!#REF!</definedName>
    <definedName name="相関係数" localSheetId="1">'相関係数(売上と気温)'!$M$31</definedName>
    <definedName name="売上標準偏差" localSheetId="1">'相関係数(売上と気温)'!$M$19</definedName>
    <definedName name="売上分散" localSheetId="0">'相関係数(気温と売上)'!$M$16</definedName>
    <definedName name="売上分散" localSheetId="2">'相関係数(気温と売上2)'!#REF!</definedName>
    <definedName name="売上分散" localSheetId="1">'相関係数(売上と気温)'!$M$18</definedName>
    <definedName name="売上平均" localSheetId="0">'相関係数(気温と売上)'!$M$15</definedName>
    <definedName name="売上平均" localSheetId="2">'相関係数(気温と売上2)'!#REF!</definedName>
    <definedName name="売上平均" localSheetId="1">'相関係数(売上と気温)'!$M$16</definedName>
    <definedName name="売上平均">#REF!</definedName>
    <definedName name="売上平均値" localSheetId="0">'相関係数(気温と売上)'!$M$15</definedName>
    <definedName name="売上平均値" localSheetId="2">'相関係数(気温と売上2)'!#REF!</definedName>
    <definedName name="売上平均値" localSheetId="1">'相関係数(売上と気温)'!$M$16</definedName>
    <definedName name="有意水準" localSheetId="0">'相関係数(気温と売上)'!$M$6</definedName>
    <definedName name="有意水準" localSheetId="2">'相関係数(気温と売上2)'!$F$6</definedName>
    <definedName name="有意水準" localSheetId="1">'相関係数(売上と気温)'!$M$6</definedName>
  </definedNames>
  <calcPr calcId="125725"/>
</workbook>
</file>

<file path=xl/calcChain.xml><?xml version="1.0" encoding="utf-8"?>
<calcChain xmlns="http://schemas.openxmlformats.org/spreadsheetml/2006/main">
  <c r="M28" i="22"/>
  <c r="M25"/>
  <c r="M7" i="1"/>
  <c r="Q17" l="1"/>
  <c r="M11" i="22"/>
  <c r="H12" s="1"/>
  <c r="P11"/>
  <c r="M16"/>
  <c r="G7" s="1"/>
  <c r="P7"/>
  <c r="P13" s="1"/>
  <c r="G6"/>
  <c r="M3"/>
  <c r="M2"/>
  <c r="M5" s="1"/>
  <c r="F7" i="8"/>
  <c r="G7" i="7"/>
  <c r="F7" i="17"/>
  <c r="P12" i="22" l="1"/>
  <c r="H3"/>
  <c r="H9"/>
  <c r="H5"/>
  <c r="H7"/>
  <c r="F9"/>
  <c r="H14"/>
  <c r="H2"/>
  <c r="H4"/>
  <c r="H8"/>
  <c r="H11"/>
  <c r="H13"/>
  <c r="F17"/>
  <c r="H6"/>
  <c r="F8"/>
  <c r="H10"/>
  <c r="M9"/>
  <c r="M7"/>
  <c r="M8" s="1"/>
  <c r="F10"/>
  <c r="G11"/>
  <c r="F12"/>
  <c r="G4"/>
  <c r="G5"/>
  <c r="F6"/>
  <c r="F7"/>
  <c r="F11"/>
  <c r="F13"/>
  <c r="G14"/>
  <c r="H15"/>
  <c r="H16"/>
  <c r="H17"/>
  <c r="G13"/>
  <c r="G2"/>
  <c r="G3"/>
  <c r="F4"/>
  <c r="F5"/>
  <c r="F14"/>
  <c r="G15"/>
  <c r="G16"/>
  <c r="G17"/>
  <c r="F2"/>
  <c r="F3"/>
  <c r="G8"/>
  <c r="G9"/>
  <c r="G10"/>
  <c r="G12"/>
  <c r="F15"/>
  <c r="F16"/>
  <c r="M21" l="1"/>
  <c r="Q13"/>
  <c r="R13" s="1"/>
  <c r="M17"/>
  <c r="M13" s="1"/>
  <c r="M14" s="1"/>
  <c r="M12"/>
  <c r="M18" s="1"/>
  <c r="M19" s="1"/>
  <c r="P12" i="1"/>
  <c r="P11"/>
  <c r="P13"/>
  <c r="M33" i="22" l="1"/>
  <c r="P16" s="1"/>
  <c r="P3"/>
  <c r="P17"/>
  <c r="M22"/>
  <c r="M34"/>
  <c r="D6" s="1"/>
  <c r="M31"/>
  <c r="M37" l="1"/>
  <c r="I6"/>
  <c r="E6"/>
  <c r="D3"/>
  <c r="D12"/>
  <c r="D5"/>
  <c r="D15"/>
  <c r="D8"/>
  <c r="D4"/>
  <c r="D13"/>
  <c r="D11"/>
  <c r="D2"/>
  <c r="D17"/>
  <c r="D10"/>
  <c r="D7"/>
  <c r="D14"/>
  <c r="D16"/>
  <c r="D9"/>
  <c r="I14" l="1"/>
  <c r="E14"/>
  <c r="I15"/>
  <c r="E15"/>
  <c r="I17"/>
  <c r="E17"/>
  <c r="I13"/>
  <c r="E13"/>
  <c r="I5"/>
  <c r="E5"/>
  <c r="I16"/>
  <c r="E16"/>
  <c r="I7"/>
  <c r="E7"/>
  <c r="I8"/>
  <c r="E8"/>
  <c r="E3"/>
  <c r="I3"/>
  <c r="I10"/>
  <c r="E10"/>
  <c r="I11"/>
  <c r="E11"/>
  <c r="I9"/>
  <c r="E9"/>
  <c r="I2"/>
  <c r="E2"/>
  <c r="I4"/>
  <c r="E4"/>
  <c r="I12"/>
  <c r="E12"/>
  <c r="J7" l="1"/>
  <c r="J5"/>
  <c r="J4"/>
  <c r="J9"/>
  <c r="J10"/>
  <c r="J3"/>
  <c r="M24"/>
  <c r="Q11"/>
  <c r="R11" s="1"/>
  <c r="J17"/>
  <c r="J12"/>
  <c r="J2"/>
  <c r="J11"/>
  <c r="J6"/>
  <c r="J14"/>
  <c r="J8"/>
  <c r="J16"/>
  <c r="J13"/>
  <c r="J15"/>
  <c r="M30" l="1"/>
  <c r="M27"/>
  <c r="Q12"/>
  <c r="P4" l="1"/>
  <c r="R12"/>
  <c r="P5" l="1"/>
  <c r="Q16"/>
  <c r="R16" s="1"/>
  <c r="S16" s="1"/>
  <c r="Q17"/>
  <c r="R17" s="1"/>
  <c r="S17" s="1"/>
  <c r="P6"/>
  <c r="S11"/>
  <c r="T11" s="1"/>
</calcChain>
</file>

<file path=xl/sharedStrings.xml><?xml version="1.0" encoding="utf-8"?>
<sst xmlns="http://schemas.openxmlformats.org/spreadsheetml/2006/main" count="494" uniqueCount="360">
  <si>
    <t>日付</t>
  </si>
  <si>
    <t>気温</t>
  </si>
  <si>
    <t>売上本数</t>
  </si>
  <si>
    <t>データ数</t>
  </si>
  <si>
    <t>相関係数</t>
  </si>
  <si>
    <t>自由度</t>
  </si>
  <si>
    <t>検定統計量</t>
  </si>
  <si>
    <t>P</t>
  </si>
  <si>
    <t>韓国</t>
  </si>
  <si>
    <t>日本</t>
  </si>
  <si>
    <t>カナダ</t>
  </si>
  <si>
    <t>オーストラリア</t>
  </si>
  <si>
    <t>フランス</t>
  </si>
  <si>
    <t>オーストリア</t>
  </si>
  <si>
    <t>メキシコ</t>
  </si>
  <si>
    <t>ポーランド</t>
  </si>
  <si>
    <t>都道府県</t>
  </si>
  <si>
    <t>大学進学率</t>
  </si>
  <si>
    <t>就園率</t>
  </si>
  <si>
    <t>平均年収</t>
  </si>
  <si>
    <t>一住宅あたりの敷地面積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</si>
  <si>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</si>
  <si>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</si>
  <si>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</si>
  <si>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</si>
  <si>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</si>
  <si>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</si>
  <si>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</si>
  <si>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</si>
  <si>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</si>
  <si>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</si>
  <si>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</si>
  <si>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</si>
  <si>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</si>
  <si>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</si>
  <si>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</si>
  <si>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</si>
  <si>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</si>
  <si>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</si>
  <si>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</si>
  <si>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</si>
  <si>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</si>
  <si>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</si>
  <si>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</si>
  <si>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</si>
  <si>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</si>
  <si>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</si>
  <si>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</si>
  <si>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</si>
  <si>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</si>
  <si>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</si>
  <si>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</si>
  <si>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</si>
  <si>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</si>
  <si>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</si>
  <si>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</si>
  <si>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</si>
  <si>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</si>
  <si>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</si>
  <si>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</si>
  <si>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</si>
  <si>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</si>
  <si>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</si>
  <si>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</si>
  <si>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</si>
  <si>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</si>
  <si>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</si>
  <si>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</si>
  <si>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アイスランド</t>
  </si>
  <si>
    <t>アイルランド</t>
  </si>
  <si>
    <t>アメリカ合衆国</t>
  </si>
  <si>
    <t>有意水準</t>
    <rPh sb="0" eb="2">
      <t>ユウイ</t>
    </rPh>
    <rPh sb="2" eb="4">
      <t>スイジュン</t>
    </rPh>
    <phoneticPr fontId="2"/>
  </si>
  <si>
    <t>イギリス</t>
  </si>
  <si>
    <t>イタリア</t>
  </si>
  <si>
    <t>t境界（両側）</t>
    <rPh sb="1" eb="3">
      <t>キョウカイ</t>
    </rPh>
    <rPh sb="4" eb="6">
      <t>リョウガワ</t>
    </rPh>
    <phoneticPr fontId="3"/>
  </si>
  <si>
    <t>オランダ</t>
  </si>
  <si>
    <t>ギリシャ</t>
  </si>
  <si>
    <t>スイス</t>
  </si>
  <si>
    <t>スウェーデン</t>
  </si>
  <si>
    <t>スペイン</t>
  </si>
  <si>
    <t>スロバキア</t>
  </si>
  <si>
    <t>チェコ</t>
  </si>
  <si>
    <t>デンマーク</t>
  </si>
  <si>
    <t>ドイツ</t>
  </si>
  <si>
    <t>トルコ</t>
  </si>
  <si>
    <t>ニュージーランド</t>
  </si>
  <si>
    <t>ノルウェー</t>
  </si>
  <si>
    <t>ハンガリー</t>
  </si>
  <si>
    <t>フィンランド</t>
  </si>
  <si>
    <t>ベルギー</t>
  </si>
  <si>
    <t>ポルトガル</t>
  </si>
  <si>
    <t>ルクセンブルク</t>
  </si>
  <si>
    <t>国名</t>
    <rPh sb="0" eb="2">
      <t>コクメイ</t>
    </rPh>
    <phoneticPr fontId="2"/>
  </si>
  <si>
    <t>経済成長率</t>
    <rPh sb="0" eb="2">
      <t>ケイザイ</t>
    </rPh>
    <rPh sb="2" eb="5">
      <t>セイチョウリツ</t>
    </rPh>
    <phoneticPr fontId="2"/>
  </si>
  <si>
    <t>2005年人口</t>
    <rPh sb="4" eb="5">
      <t>ネン</t>
    </rPh>
    <rPh sb="5" eb="7">
      <t>ジンコウ</t>
    </rPh>
    <phoneticPr fontId="2"/>
  </si>
  <si>
    <t>2000年人口</t>
    <rPh sb="4" eb="5">
      <t>ネン</t>
    </rPh>
    <rPh sb="5" eb="7">
      <t>ジンコウ</t>
    </rPh>
    <phoneticPr fontId="2"/>
  </si>
  <si>
    <t>アゼルバイジャン</t>
  </si>
  <si>
    <t>アラブ首長国連邦</t>
  </si>
  <si>
    <t>アルジェリア</t>
  </si>
  <si>
    <t>アルゼンチン</t>
  </si>
  <si>
    <t>アルバニア</t>
  </si>
  <si>
    <t>アルメニア</t>
  </si>
  <si>
    <t>アンゴラ</t>
  </si>
  <si>
    <t>アンティグア・バーブーダ</t>
  </si>
  <si>
    <t>アンティル（蘭領）</t>
  </si>
  <si>
    <t>イエメン</t>
  </si>
  <si>
    <t>イスラエル</t>
  </si>
  <si>
    <t>イラン</t>
  </si>
  <si>
    <t>インド</t>
  </si>
  <si>
    <t>インドネシア</t>
  </si>
  <si>
    <t>ウガンダ</t>
  </si>
  <si>
    <t>ウクライナ</t>
  </si>
  <si>
    <t>ウズベキスタン</t>
  </si>
  <si>
    <t>ウルグアイ</t>
  </si>
  <si>
    <t>エクアドル</t>
  </si>
  <si>
    <t>エジプト</t>
  </si>
  <si>
    <t>エストニア</t>
  </si>
  <si>
    <t>エチオピア</t>
  </si>
  <si>
    <t>エリトリア</t>
  </si>
  <si>
    <t>エルサルバドル</t>
  </si>
  <si>
    <t>オマーン</t>
  </si>
  <si>
    <t>ガーナ</t>
  </si>
  <si>
    <t>カーボベルデ</t>
  </si>
  <si>
    <t>ガイアナ</t>
  </si>
  <si>
    <t>カザフスタン</t>
  </si>
  <si>
    <t>カタール</t>
  </si>
  <si>
    <t>ガボン</t>
  </si>
  <si>
    <t>カメルーン</t>
  </si>
  <si>
    <t>ガンビア</t>
  </si>
  <si>
    <t>カンボジア</t>
  </si>
  <si>
    <t>ギニア</t>
  </si>
  <si>
    <t>ギニアビサウ</t>
  </si>
  <si>
    <t>キプロス</t>
  </si>
  <si>
    <t>キリバス</t>
  </si>
  <si>
    <t>キルギス</t>
  </si>
  <si>
    <t>グアテマラ</t>
  </si>
  <si>
    <t>クウェート</t>
  </si>
  <si>
    <t>グルジア</t>
  </si>
  <si>
    <t>グレナダ</t>
  </si>
  <si>
    <t>クロアチア</t>
  </si>
  <si>
    <t>ケニア</t>
  </si>
  <si>
    <t>コートジボワール</t>
  </si>
  <si>
    <t>コスタリカ</t>
  </si>
  <si>
    <t>コモロ</t>
  </si>
  <si>
    <t>コロンビア</t>
  </si>
  <si>
    <t>コンゴ共和国</t>
  </si>
  <si>
    <t>コンゴ民主共和国</t>
  </si>
  <si>
    <t>サウジアラビア</t>
  </si>
  <si>
    <t>サモア</t>
  </si>
  <si>
    <t>サントメ・プリンシペ</t>
  </si>
  <si>
    <t>ザンビア</t>
  </si>
  <si>
    <t>シエラレオネ</t>
  </si>
  <si>
    <t>ジブチ</t>
  </si>
  <si>
    <t>ジャマイカ</t>
  </si>
  <si>
    <t>シリア</t>
  </si>
  <si>
    <t>シンガポール</t>
  </si>
  <si>
    <t>ジンバブエ</t>
  </si>
  <si>
    <t>スーダン</t>
  </si>
  <si>
    <t>スリナム</t>
  </si>
  <si>
    <t>スリランカ</t>
  </si>
  <si>
    <t>スロベニア</t>
  </si>
  <si>
    <t>スワジランド</t>
  </si>
  <si>
    <t>セイシェル</t>
  </si>
  <si>
    <t>セネガル</t>
  </si>
  <si>
    <t>セルビア・モンテネグロ</t>
  </si>
  <si>
    <t>セントクリストファー・ネイビス</t>
  </si>
  <si>
    <t>セントビンセントおよびグレナディーン諸島</t>
  </si>
  <si>
    <t>セントルシア</t>
  </si>
  <si>
    <t>ソロモン諸島</t>
  </si>
  <si>
    <t>タイ</t>
  </si>
  <si>
    <t>タジキスタン</t>
  </si>
  <si>
    <t>タンザニア</t>
  </si>
  <si>
    <t>チャド</t>
  </si>
  <si>
    <t>チュニジア</t>
  </si>
  <si>
    <t>チリ</t>
  </si>
  <si>
    <t>トーゴ</t>
  </si>
  <si>
    <t>ドミニカ</t>
  </si>
  <si>
    <t>ドミニカ共和国</t>
  </si>
  <si>
    <t>トリニダード・トバゴ</t>
  </si>
  <si>
    <t>トルクメニスタン</t>
  </si>
  <si>
    <t>トンガ</t>
  </si>
  <si>
    <t>ナイジェリア</t>
  </si>
  <si>
    <t>ナミビア</t>
  </si>
  <si>
    <t>ニカラグア</t>
  </si>
  <si>
    <t>ニジェール</t>
  </si>
  <si>
    <t>ネパール</t>
  </si>
  <si>
    <t>バーレーン</t>
  </si>
  <si>
    <t>ハイチ</t>
  </si>
  <si>
    <t>パキスタン</t>
  </si>
  <si>
    <t>パナマ</t>
  </si>
  <si>
    <t>バヌアツ</t>
  </si>
  <si>
    <t>バハマ</t>
  </si>
  <si>
    <t>パプアニューギニア</t>
  </si>
  <si>
    <t>パラグアイ</t>
  </si>
  <si>
    <t>バルバドス</t>
  </si>
  <si>
    <t>バングラデシュ</t>
  </si>
  <si>
    <t>フィジー</t>
  </si>
  <si>
    <t>フィリピン</t>
  </si>
  <si>
    <t>ブータン</t>
  </si>
  <si>
    <t>ブラジル</t>
  </si>
  <si>
    <t>ブルガリア</t>
  </si>
  <si>
    <t>ブルキナファソ</t>
  </si>
  <si>
    <t>ブルネイ</t>
  </si>
  <si>
    <t>ブルンジ</t>
  </si>
  <si>
    <t>ベトナム</t>
  </si>
  <si>
    <t>ベナン</t>
  </si>
  <si>
    <t>ベネズエラ</t>
  </si>
  <si>
    <t>ベラルーシ</t>
  </si>
  <si>
    <t>ベリーズ</t>
  </si>
  <si>
    <t>ペルー</t>
  </si>
  <si>
    <t>ボスニア・ヘルツェゴビナ</t>
  </si>
  <si>
    <t>ボツワナ</t>
  </si>
  <si>
    <t>ボリビア</t>
  </si>
  <si>
    <t>ホンジュラス</t>
  </si>
  <si>
    <t>マケドニア</t>
  </si>
  <si>
    <t>マダガスカル</t>
  </si>
  <si>
    <t>マラウイ</t>
  </si>
  <si>
    <t>マリ</t>
  </si>
  <si>
    <t>マルタ</t>
  </si>
  <si>
    <t>マレーシア</t>
  </si>
  <si>
    <t>ミャンマー</t>
  </si>
  <si>
    <t>モーリシャス</t>
  </si>
  <si>
    <t>モーリタニア</t>
  </si>
  <si>
    <t>モザンビーク</t>
  </si>
  <si>
    <t>モルディブ</t>
  </si>
  <si>
    <t>モルドバ</t>
  </si>
  <si>
    <t>モロッコ</t>
  </si>
  <si>
    <t>モンゴル</t>
  </si>
  <si>
    <t>ヨルダン</t>
  </si>
  <si>
    <t>ラオス</t>
  </si>
  <si>
    <t>ラトビア</t>
  </si>
  <si>
    <t>リトアニア</t>
  </si>
  <si>
    <t>リビア</t>
  </si>
  <si>
    <t>リベリア</t>
  </si>
  <si>
    <t>ルーマニア</t>
  </si>
  <si>
    <t>ルワンダ</t>
  </si>
  <si>
    <t>レソト</t>
  </si>
  <si>
    <t>レバノン</t>
  </si>
  <si>
    <t>ロシア</t>
  </si>
  <si>
    <t>香港</t>
  </si>
  <si>
    <t>赤道ギニア</t>
  </si>
  <si>
    <t>台湾</t>
  </si>
  <si>
    <t>中央アフリカ</t>
  </si>
  <si>
    <t>中国</t>
  </si>
  <si>
    <t>東ティモール</t>
  </si>
  <si>
    <t>南アフリカ</t>
  </si>
  <si>
    <t>日経株価平均</t>
    <rPh sb="0" eb="2">
      <t>ニッケイ</t>
    </rPh>
    <rPh sb="2" eb="4">
      <t>カブカ</t>
    </rPh>
    <rPh sb="4" eb="6">
      <t>ヘイキン</t>
    </rPh>
    <phoneticPr fontId="2"/>
  </si>
  <si>
    <t xml:space="preserve">日付 </t>
    <phoneticPr fontId="2"/>
  </si>
  <si>
    <t>対ドルレート</t>
    <rPh sb="0" eb="1">
      <t>タイ</t>
    </rPh>
    <phoneticPr fontId="2"/>
  </si>
  <si>
    <t>身長</t>
    <rPh sb="0" eb="2">
      <t>シンチョウ</t>
    </rPh>
    <phoneticPr fontId="2"/>
  </si>
  <si>
    <t>年齢</t>
    <rPh sb="0" eb="2">
      <t>ネンレイ</t>
    </rPh>
    <phoneticPr fontId="2"/>
  </si>
  <si>
    <t>点数</t>
    <rPh sb="0" eb="2">
      <t>テンスウ</t>
    </rPh>
    <phoneticPr fontId="2"/>
  </si>
  <si>
    <t>血液型</t>
    <rPh sb="0" eb="3">
      <t>ケツエキガタ</t>
    </rPh>
    <phoneticPr fontId="2"/>
  </si>
  <si>
    <t>A</t>
    <phoneticPr fontId="2"/>
  </si>
  <si>
    <t>B</t>
    <phoneticPr fontId="2"/>
  </si>
  <si>
    <t>O</t>
    <phoneticPr fontId="2"/>
  </si>
  <si>
    <t>AB</t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</si>
  <si>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</si>
  <si>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</si>
  <si>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</si>
  <si>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有意水準</t>
    <rPh sb="0" eb="2">
      <t>ユウイ</t>
    </rPh>
    <rPh sb="2" eb="4">
      <t>スイジュン</t>
    </rPh>
    <phoneticPr fontId="2"/>
  </si>
  <si>
    <t>傾き</t>
    <rPh sb="0" eb="1">
      <t>カタム</t>
    </rPh>
    <phoneticPr fontId="2"/>
  </si>
  <si>
    <t>切片</t>
    <rPh sb="0" eb="2">
      <t>セッペン</t>
    </rPh>
    <phoneticPr fontId="2"/>
  </si>
  <si>
    <t>残差変動</t>
    <rPh sb="0" eb="2">
      <t>ザンサ</t>
    </rPh>
    <rPh sb="2" eb="4">
      <t>ヘンドウ</t>
    </rPh>
    <phoneticPr fontId="2"/>
  </si>
  <si>
    <t>回帰変動</t>
    <rPh sb="0" eb="2">
      <t>カイキ</t>
    </rPh>
    <rPh sb="2" eb="4">
      <t>ヘンドウ</t>
    </rPh>
    <phoneticPr fontId="2"/>
  </si>
  <si>
    <t>相関係数</t>
    <rPh sb="0" eb="2">
      <t>ソウカン</t>
    </rPh>
    <rPh sb="2" eb="4">
      <t>ケイスウ</t>
    </rPh>
    <phoneticPr fontId="2"/>
  </si>
  <si>
    <t>売上平均値</t>
    <rPh sb="0" eb="2">
      <t>ウリアゲ</t>
    </rPh>
    <rPh sb="2" eb="5">
      <t>ヘイキンチ</t>
    </rPh>
    <phoneticPr fontId="2"/>
  </si>
  <si>
    <t>売上分散</t>
    <rPh sb="0" eb="2">
      <t>ウリアゲ</t>
    </rPh>
    <rPh sb="2" eb="4">
      <t>ブンサン</t>
    </rPh>
    <phoneticPr fontId="2"/>
  </si>
  <si>
    <t>気温平均値</t>
    <rPh sb="0" eb="2">
      <t>キオン</t>
    </rPh>
    <rPh sb="2" eb="5">
      <t>ヘイキンチ</t>
    </rPh>
    <phoneticPr fontId="2"/>
  </si>
  <si>
    <t>気温分散</t>
    <rPh sb="0" eb="2">
      <t>キオン</t>
    </rPh>
    <rPh sb="2" eb="4">
      <t>ブンサン</t>
    </rPh>
    <phoneticPr fontId="2"/>
  </si>
  <si>
    <t>共分散</t>
    <rPh sb="0" eb="3">
      <t>キョウブンサン</t>
    </rPh>
    <phoneticPr fontId="2"/>
  </si>
  <si>
    <t>Sxy</t>
    <phoneticPr fontId="2"/>
  </si>
  <si>
    <t>Sxx</t>
    <phoneticPr fontId="2"/>
  </si>
  <si>
    <t>売上（合計）変動Syy</t>
    <rPh sb="0" eb="2">
      <t>ウリアゲ</t>
    </rPh>
    <rPh sb="3" eb="5">
      <t>ゴウケイ</t>
    </rPh>
    <rPh sb="6" eb="8">
      <t>ヘンドウ</t>
    </rPh>
    <phoneticPr fontId="2"/>
  </si>
  <si>
    <t>年間収入</t>
    <rPh sb="0" eb="2">
      <t>ネンカン</t>
    </rPh>
    <phoneticPr fontId="2"/>
  </si>
  <si>
    <t>年間消費支出</t>
    <rPh sb="0" eb="2">
      <t>ネンカン</t>
    </rPh>
    <rPh sb="2" eb="4">
      <t>ショウヒ</t>
    </rPh>
    <phoneticPr fontId="2"/>
  </si>
  <si>
    <t>食料費</t>
    <rPh sb="0" eb="3">
      <t>ショクリョウヒ</t>
    </rPh>
    <phoneticPr fontId="2"/>
  </si>
  <si>
    <t>穀類</t>
    <rPh sb="0" eb="2">
      <t>コクルイ</t>
    </rPh>
    <phoneticPr fontId="2"/>
  </si>
  <si>
    <t>魚介類</t>
    <rPh sb="0" eb="3">
      <t>ギョカイルイ</t>
    </rPh>
    <phoneticPr fontId="2"/>
  </si>
  <si>
    <t>肉類</t>
    <rPh sb="0" eb="2">
      <t>ニクルイ</t>
    </rPh>
    <phoneticPr fontId="2"/>
  </si>
  <si>
    <t>野菜類</t>
    <rPh sb="0" eb="3">
      <t>ヤサイルイ</t>
    </rPh>
    <phoneticPr fontId="2"/>
  </si>
  <si>
    <t>アルコール代</t>
    <rPh sb="5" eb="6">
      <t>ダイ</t>
    </rPh>
    <phoneticPr fontId="2"/>
  </si>
  <si>
    <t>気温</t>
    <rPh sb="0" eb="2">
      <t>キオン</t>
    </rPh>
    <phoneticPr fontId="2"/>
  </si>
  <si>
    <t>期待売上本数</t>
    <rPh sb="0" eb="2">
      <t>キタイ</t>
    </rPh>
    <rPh sb="2" eb="4">
      <t>ウリアゲ</t>
    </rPh>
    <rPh sb="4" eb="6">
      <t>ホンスウ</t>
    </rPh>
    <phoneticPr fontId="2"/>
  </si>
  <si>
    <t>回帰統計</t>
  </si>
  <si>
    <t>標準誤差</t>
  </si>
  <si>
    <t>観測数</t>
  </si>
  <si>
    <t>変動</t>
  </si>
  <si>
    <t>分散</t>
  </si>
  <si>
    <t>観測された分散比</t>
  </si>
  <si>
    <t>合計</t>
  </si>
  <si>
    <t xml:space="preserve">t </t>
  </si>
  <si>
    <t>P-値</t>
  </si>
  <si>
    <t>切片</t>
  </si>
  <si>
    <t>決定係数(寄与率)</t>
    <rPh sb="0" eb="2">
      <t>ケッテイ</t>
    </rPh>
    <rPh sb="2" eb="4">
      <t>ケイスウ</t>
    </rPh>
    <rPh sb="5" eb="8">
      <t>キヨリツ</t>
    </rPh>
    <phoneticPr fontId="2"/>
  </si>
  <si>
    <t>相関係数</t>
    <rPh sb="0" eb="2">
      <t>ソウカン</t>
    </rPh>
    <rPh sb="2" eb="4">
      <t>ケイスウ</t>
    </rPh>
    <phoneticPr fontId="2"/>
  </si>
  <si>
    <t>決定係数</t>
    <rPh sb="0" eb="2">
      <t>ケッテイ</t>
    </rPh>
    <rPh sb="2" eb="4">
      <t>ケイスウ</t>
    </rPh>
    <phoneticPr fontId="2"/>
  </si>
  <si>
    <t>自由度調整済決定係数</t>
    <rPh sb="0" eb="3">
      <t>ジユウド</t>
    </rPh>
    <rPh sb="3" eb="5">
      <t>チョウセイ</t>
    </rPh>
    <rPh sb="5" eb="6">
      <t>ズ</t>
    </rPh>
    <rPh sb="6" eb="8">
      <t>ケッテイ</t>
    </rPh>
    <rPh sb="8" eb="10">
      <t>ケイスウ</t>
    </rPh>
    <phoneticPr fontId="2"/>
  </si>
  <si>
    <t>推定値の標準誤差</t>
    <rPh sb="0" eb="3">
      <t>スイテイチ</t>
    </rPh>
    <phoneticPr fontId="2"/>
  </si>
  <si>
    <t>F検定</t>
    <rPh sb="1" eb="3">
      <t>ケンテイ</t>
    </rPh>
    <phoneticPr fontId="2"/>
  </si>
  <si>
    <t>P-値</t>
    <rPh sb="2" eb="3">
      <t>アタイ</t>
    </rPh>
    <phoneticPr fontId="2"/>
  </si>
  <si>
    <t>回帰</t>
    <phoneticPr fontId="2"/>
  </si>
  <si>
    <t>残差</t>
    <phoneticPr fontId="2"/>
  </si>
  <si>
    <t>残差</t>
    <phoneticPr fontId="2"/>
  </si>
  <si>
    <t>非標準化係数</t>
    <rPh sb="0" eb="1">
      <t>ヒ</t>
    </rPh>
    <rPh sb="1" eb="4">
      <t>ヒョウジュンカ</t>
    </rPh>
    <phoneticPr fontId="2"/>
  </si>
  <si>
    <t>気温標準偏差</t>
    <rPh sb="0" eb="2">
      <t>キオン</t>
    </rPh>
    <rPh sb="2" eb="4">
      <t>ヒョウジュン</t>
    </rPh>
    <rPh sb="4" eb="6">
      <t>ヘンサ</t>
    </rPh>
    <phoneticPr fontId="2"/>
  </si>
  <si>
    <t>売上標準偏差</t>
    <rPh sb="0" eb="2">
      <t>ウリアゲ</t>
    </rPh>
    <rPh sb="2" eb="4">
      <t>ヒョウジュン</t>
    </rPh>
    <rPh sb="4" eb="6">
      <t>ヘンサ</t>
    </rPh>
    <phoneticPr fontId="2"/>
  </si>
  <si>
    <t>売上本数
予測値</t>
    <rPh sb="0" eb="2">
      <t>ウリアゲ</t>
    </rPh>
    <rPh sb="2" eb="4">
      <t>ホンスウ</t>
    </rPh>
    <rPh sb="5" eb="8">
      <t>ヨソクチ</t>
    </rPh>
    <phoneticPr fontId="2"/>
  </si>
  <si>
    <t>残差</t>
    <rPh sb="0" eb="2">
      <t>ザンサ</t>
    </rPh>
    <phoneticPr fontId="2"/>
  </si>
  <si>
    <t>気温・売上本数各々の
平均とのズレの積
(偏差積和）</t>
    <rPh sb="0" eb="2">
      <t>キオン</t>
    </rPh>
    <rPh sb="3" eb="5">
      <t>ウリアゲ</t>
    </rPh>
    <rPh sb="5" eb="7">
      <t>ホンスウ</t>
    </rPh>
    <rPh sb="7" eb="9">
      <t>オノオノ</t>
    </rPh>
    <rPh sb="11" eb="13">
      <t>ヘイキン</t>
    </rPh>
    <rPh sb="18" eb="19">
      <t>セキ</t>
    </rPh>
    <rPh sb="21" eb="23">
      <t>ヘンサ</t>
    </rPh>
    <rPh sb="23" eb="24">
      <t>セキ</t>
    </rPh>
    <rPh sb="24" eb="25">
      <t>ワ</t>
    </rPh>
    <phoneticPr fontId="2"/>
  </si>
  <si>
    <t>気温における
平均との距離^2
（気温の平方和）</t>
    <rPh sb="0" eb="2">
      <t>キオン</t>
    </rPh>
    <rPh sb="7" eb="9">
      <t>ヘイキン</t>
    </rPh>
    <rPh sb="11" eb="13">
      <t>キョリ</t>
    </rPh>
    <rPh sb="17" eb="19">
      <t>キオン</t>
    </rPh>
    <rPh sb="20" eb="22">
      <t>ヘイホウ</t>
    </rPh>
    <rPh sb="22" eb="23">
      <t>ワ</t>
    </rPh>
    <phoneticPr fontId="2"/>
  </si>
  <si>
    <t>売上本数における
平均との距離^2
（売上本数の平方和）</t>
    <rPh sb="0" eb="2">
      <t>ウリアゲ</t>
    </rPh>
    <rPh sb="2" eb="4">
      <t>ホンスウ</t>
    </rPh>
    <rPh sb="9" eb="11">
      <t>ヘイキン</t>
    </rPh>
    <rPh sb="13" eb="15">
      <t>キョリ</t>
    </rPh>
    <rPh sb="19" eb="21">
      <t>ウリアゲ</t>
    </rPh>
    <rPh sb="21" eb="23">
      <t>ホンスウ</t>
    </rPh>
    <rPh sb="24" eb="26">
      <t>ヘイホウ</t>
    </rPh>
    <rPh sb="26" eb="27">
      <t>ワ</t>
    </rPh>
    <phoneticPr fontId="2"/>
  </si>
  <si>
    <t>売上本数予測値における
平均との距離^2
（予測値の平方和）</t>
    <rPh sb="0" eb="2">
      <t>ウリアゲ</t>
    </rPh>
    <rPh sb="2" eb="4">
      <t>ホンスウ</t>
    </rPh>
    <rPh sb="4" eb="7">
      <t>ヨソクチ</t>
    </rPh>
    <rPh sb="12" eb="14">
      <t>ヘイキン</t>
    </rPh>
    <rPh sb="16" eb="18">
      <t>キョリ</t>
    </rPh>
    <rPh sb="22" eb="25">
      <t>ヨソクチ</t>
    </rPh>
    <rPh sb="26" eb="28">
      <t>ヘイホウ</t>
    </rPh>
    <rPh sb="28" eb="29">
      <t>ワ</t>
    </rPh>
    <phoneticPr fontId="2"/>
  </si>
  <si>
    <t>残差における平均との距離^2
（残差平方和）</t>
    <rPh sb="0" eb="2">
      <t>ザンサ</t>
    </rPh>
    <rPh sb="6" eb="8">
      <t>ヘイキン</t>
    </rPh>
    <rPh sb="10" eb="12">
      <t>キョリ</t>
    </rPh>
    <rPh sb="16" eb="18">
      <t>ザンサ</t>
    </rPh>
    <rPh sb="18" eb="20">
      <t>ヘイホウ</t>
    </rPh>
    <rPh sb="20" eb="21">
      <t>ワ</t>
    </rPh>
    <phoneticPr fontId="2"/>
  </si>
  <si>
    <t>t境界（両側）</t>
    <rPh sb="1" eb="3">
      <t>キョウカイ</t>
    </rPh>
    <rPh sb="4" eb="6">
      <t>リョウガワ</t>
    </rPh>
    <phoneticPr fontId="2"/>
  </si>
  <si>
    <t>店名</t>
    <rPh sb="0" eb="2">
      <t>テンメイ</t>
    </rPh>
    <phoneticPr fontId="12"/>
  </si>
  <si>
    <t>贈答用に買いたい</t>
  </si>
  <si>
    <t>自宅用に買いたい</t>
  </si>
  <si>
    <t>贈答用経験</t>
  </si>
  <si>
    <t>自宅用経験</t>
  </si>
  <si>
    <t>認知度</t>
  </si>
  <si>
    <t>おいしい</t>
  </si>
  <si>
    <t>価格が手頃</t>
  </si>
  <si>
    <t>店の素材や作り方が好き</t>
  </si>
  <si>
    <t>見た目がきれい</t>
  </si>
  <si>
    <t>伝統のある店</t>
  </si>
  <si>
    <t>その店の和菓子を贈られるとうれしい</t>
  </si>
  <si>
    <t>虎屋</t>
  </si>
  <si>
    <t>中村屋</t>
  </si>
  <si>
    <t>榮太郎総本舗</t>
  </si>
  <si>
    <t>鶴屋八幡</t>
  </si>
  <si>
    <t>鶴屋吉信</t>
  </si>
  <si>
    <t>舟和本店</t>
  </si>
  <si>
    <t>両口屋是清</t>
  </si>
  <si>
    <t>叶匠寿庵</t>
  </si>
  <si>
    <t>月</t>
    <rPh sb="0" eb="1">
      <t>ツキ</t>
    </rPh>
    <phoneticPr fontId="2"/>
  </si>
  <si>
    <t>広告費</t>
    <rPh sb="0" eb="3">
      <t>コウコクヒ</t>
    </rPh>
    <phoneticPr fontId="2"/>
  </si>
  <si>
    <t>売上金額</t>
    <rPh sb="0" eb="2">
      <t>ウリアゲ</t>
    </rPh>
    <rPh sb="2" eb="4">
      <t>キンガク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</si>
  <si>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</si>
  <si>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</si>
  <si>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</si>
  <si>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</si>
  <si>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</si>
  <si>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</si>
  <si>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</si>
  <si>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</si>
  <si>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</si>
  <si>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</si>
  <si>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</si>
  <si>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</si>
  <si>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気温
予測値</t>
    <rPh sb="0" eb="2">
      <t>キオン</t>
    </rPh>
    <rPh sb="3" eb="6">
      <t>ヨソクチ</t>
    </rPh>
    <phoneticPr fontId="2"/>
  </si>
  <si>
    <t>気温予測値における
平均との距離^2
（予測値の平方和）</t>
    <rPh sb="0" eb="2">
      <t>キオン</t>
    </rPh>
    <rPh sb="2" eb="5">
      <t>ヨソクチ</t>
    </rPh>
    <rPh sb="10" eb="12">
      <t>ヘイキン</t>
    </rPh>
    <rPh sb="14" eb="16">
      <t>キョリ</t>
    </rPh>
    <rPh sb="20" eb="23">
      <t>ヨソクチ</t>
    </rPh>
    <rPh sb="24" eb="26">
      <t>ヘイホウ</t>
    </rPh>
    <rPh sb="26" eb="27">
      <t>ワ</t>
    </rPh>
    <phoneticPr fontId="2"/>
  </si>
  <si>
    <t>回帰</t>
    <phoneticPr fontId="2"/>
  </si>
  <si>
    <t>売上本数</t>
    <rPh sb="0" eb="2">
      <t>ウリアゲ</t>
    </rPh>
    <rPh sb="2" eb="4">
      <t>ホンスウ</t>
    </rPh>
    <phoneticPr fontId="2"/>
  </si>
  <si>
    <t>期待気温</t>
    <rPh sb="0" eb="2">
      <t>キタイ</t>
    </rPh>
    <rPh sb="2" eb="4">
      <t>キオン</t>
    </rPh>
    <phoneticPr fontId="2"/>
  </si>
  <si>
    <t>売上本数・気温各々の
平均とのズレの積
(偏差積和）</t>
    <rPh sb="0" eb="2">
      <t>ウリアゲ</t>
    </rPh>
    <rPh sb="2" eb="4">
      <t>ホンスウ</t>
    </rPh>
    <rPh sb="5" eb="7">
      <t>キオン</t>
    </rPh>
    <rPh sb="7" eb="9">
      <t>オノオノ</t>
    </rPh>
    <rPh sb="11" eb="13">
      <t>ヘイキン</t>
    </rPh>
    <rPh sb="18" eb="19">
      <t>セキ</t>
    </rPh>
    <rPh sb="21" eb="23">
      <t>ヘンサ</t>
    </rPh>
    <rPh sb="23" eb="24">
      <t>セキ</t>
    </rPh>
    <rPh sb="24" eb="25">
      <t>ワ</t>
    </rPh>
    <phoneticPr fontId="2"/>
  </si>
  <si>
    <t>Sxx</t>
    <phoneticPr fontId="2"/>
  </si>
  <si>
    <t>Sxy</t>
    <phoneticPr fontId="2"/>
  </si>
  <si>
    <t>回帰分散</t>
    <rPh sb="0" eb="2">
      <t>カイキ</t>
    </rPh>
    <rPh sb="2" eb="4">
      <t>ブンサン</t>
    </rPh>
    <phoneticPr fontId="2"/>
  </si>
  <si>
    <t>残差分散</t>
    <rPh sb="0" eb="2">
      <t>ザンサ</t>
    </rPh>
    <rPh sb="2" eb="4">
      <t>ブンサン</t>
    </rPh>
    <phoneticPr fontId="2"/>
  </si>
</sst>
</file>

<file path=xl/styles.xml><?xml version="1.0" encoding="utf-8"?>
<styleSheet xmlns="http://schemas.openxmlformats.org/spreadsheetml/2006/main">
  <numFmts count="4">
    <numFmt numFmtId="176" formatCode="0.00_ "/>
    <numFmt numFmtId="177" formatCode="0.0000%"/>
    <numFmt numFmtId="178" formatCode="&quot;$&quot;#,##0;[Red]\-&quot;$&quot;#,##0"/>
    <numFmt numFmtId="179" formatCode="&quot;$&quot;#,##0.00_);[Red]\(&quot;$&quot;#,##0.00\)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8"/>
      <name val="Helv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4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8" fillId="0" borderId="0"/>
    <xf numFmtId="0" fontId="1" fillId="0" borderId="0"/>
  </cellStyleXfs>
  <cellXfs count="72">
    <xf numFmtId="0" fontId="0" fillId="0" borderId="0" xfId="0"/>
    <xf numFmtId="56" fontId="0" fillId="0" borderId="3" xfId="0" applyNumberFormat="1" applyBorder="1"/>
    <xf numFmtId="0" fontId="0" fillId="0" borderId="4" xfId="0" applyBorder="1"/>
    <xf numFmtId="0" fontId="0" fillId="0" borderId="1" xfId="0" applyBorder="1" applyAlignment="1">
      <alignment vertical="center"/>
    </xf>
    <xf numFmtId="10" fontId="0" fillId="0" borderId="0" xfId="1" applyNumberFormat="1" applyFont="1"/>
    <xf numFmtId="10" fontId="0" fillId="0" borderId="0" xfId="1" applyNumberFormat="1" applyFont="1" applyFill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2" borderId="1" xfId="0" applyFill="1" applyBorder="1"/>
    <xf numFmtId="0" fontId="4" fillId="2" borderId="1" xfId="2" applyFill="1" applyBorder="1"/>
    <xf numFmtId="0" fontId="0" fillId="2" borderId="0" xfId="0" applyFill="1" applyAlignment="1">
      <alignment vertical="center"/>
    </xf>
    <xf numFmtId="0" fontId="1" fillId="2" borderId="1" xfId="2" applyFont="1" applyFill="1" applyBorder="1"/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horizontal="center" vertical="center" wrapText="1"/>
    </xf>
    <xf numFmtId="0" fontId="0" fillId="0" borderId="1" xfId="0" applyBorder="1"/>
    <xf numFmtId="9" fontId="0" fillId="0" borderId="1" xfId="0" applyNumberFormat="1" applyBorder="1"/>
    <xf numFmtId="0" fontId="0" fillId="2" borderId="1" xfId="2" applyFont="1" applyFill="1" applyBorder="1"/>
    <xf numFmtId="0" fontId="0" fillId="0" borderId="1" xfId="0" quotePrefix="1" applyBorder="1"/>
    <xf numFmtId="177" fontId="0" fillId="0" borderId="1" xfId="0" applyNumberFormat="1" applyBorder="1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176" fontId="0" fillId="0" borderId="1" xfId="0" applyNumberFormat="1" applyBorder="1"/>
    <xf numFmtId="0" fontId="1" fillId="2" borderId="1" xfId="2" applyFont="1" applyFill="1" applyBorder="1" applyAlignment="1">
      <alignment vertical="center"/>
    </xf>
    <xf numFmtId="0" fontId="0" fillId="2" borderId="2" xfId="0" applyFill="1" applyBorder="1"/>
    <xf numFmtId="0" fontId="0" fillId="0" borderId="7" xfId="0" applyBorder="1"/>
    <xf numFmtId="3" fontId="9" fillId="0" borderId="0" xfId="0" applyNumberFormat="1" applyFont="1"/>
    <xf numFmtId="0" fontId="0" fillId="2" borderId="6" xfId="0" applyFill="1" applyBorder="1"/>
    <xf numFmtId="0" fontId="0" fillId="0" borderId="0" xfId="0" applyBorder="1"/>
    <xf numFmtId="0" fontId="0" fillId="0" borderId="8" xfId="0" applyFont="1" applyFill="1" applyBorder="1" applyAlignment="1">
      <alignment horizontal="centerContinuous"/>
    </xf>
    <xf numFmtId="0" fontId="0" fillId="0" borderId="0" xfId="0" applyFill="1" applyBorder="1" applyAlignment="1"/>
    <xf numFmtId="0" fontId="10" fillId="0" borderId="0" xfId="0" applyFont="1" applyFill="1" applyBorder="1" applyAlignment="1"/>
    <xf numFmtId="0" fontId="0" fillId="0" borderId="9" xfId="0" applyFill="1" applyBorder="1" applyAlignment="1"/>
    <xf numFmtId="0" fontId="0" fillId="0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10" fillId="0" borderId="9" xfId="0" applyFont="1" applyFill="1" applyBorder="1" applyAlignment="1"/>
    <xf numFmtId="0" fontId="0" fillId="0" borderId="0" xfId="0" applyFont="1" applyFill="1" applyBorder="1" applyAlignment="1"/>
    <xf numFmtId="0" fontId="0" fillId="0" borderId="9" xfId="0" applyFont="1" applyFill="1" applyBorder="1" applyAlignment="1"/>
    <xf numFmtId="0" fontId="0" fillId="0" borderId="0" xfId="0" applyFont="1" applyFill="1" applyBorder="1"/>
    <xf numFmtId="0" fontId="0" fillId="0" borderId="8" xfId="0" applyFill="1" applyBorder="1" applyAlignment="1">
      <alignment horizontal="center"/>
    </xf>
    <xf numFmtId="176" fontId="0" fillId="0" borderId="0" xfId="0" applyNumberFormat="1" applyFill="1" applyBorder="1" applyAlignment="1"/>
    <xf numFmtId="176" fontId="0" fillId="0" borderId="9" xfId="0" applyNumberFormat="1" applyFill="1" applyBorder="1" applyAlignment="1"/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vertical="top" wrapText="1"/>
    </xf>
    <xf numFmtId="0" fontId="0" fillId="0" borderId="3" xfId="0" applyBorder="1"/>
    <xf numFmtId="38" fontId="0" fillId="0" borderId="0" xfId="3" applyFont="1"/>
    <xf numFmtId="0" fontId="13" fillId="2" borderId="1" xfId="0" applyFont="1" applyFill="1" applyBorder="1" applyAlignment="1">
      <alignment vertical="center" wrapText="1"/>
    </xf>
    <xf numFmtId="0" fontId="1" fillId="2" borderId="1" xfId="9" applyFont="1" applyFill="1" applyBorder="1"/>
    <xf numFmtId="0" fontId="0" fillId="2" borderId="1" xfId="9" applyFont="1" applyFill="1" applyBorder="1"/>
    <xf numFmtId="0" fontId="0" fillId="0" borderId="0" xfId="0" applyFont="1" applyFill="1" applyBorder="1" applyAlignment="1">
      <alignment horizontal="centerContinuous"/>
    </xf>
    <xf numFmtId="0" fontId="0" fillId="2" borderId="1" xfId="9" applyFont="1" applyFill="1" applyBorder="1" applyAlignment="1">
      <alignment horizontal="left" vertical="center"/>
    </xf>
    <xf numFmtId="0" fontId="0" fillId="0" borderId="10" xfId="0" applyBorder="1"/>
    <xf numFmtId="0" fontId="0" fillId="0" borderId="1" xfId="0" applyFill="1" applyBorder="1"/>
    <xf numFmtId="176" fontId="0" fillId="0" borderId="1" xfId="0" applyNumberFormat="1" applyFill="1" applyBorder="1"/>
    <xf numFmtId="0" fontId="0" fillId="0" borderId="0" xfId="0" applyFont="1" applyFill="1"/>
    <xf numFmtId="0" fontId="0" fillId="0" borderId="0" xfId="0" quotePrefix="1" applyFont="1" applyFill="1"/>
    <xf numFmtId="0" fontId="0" fillId="3" borderId="0" xfId="0" applyFont="1" applyFill="1" applyBorder="1" applyAlignment="1"/>
    <xf numFmtId="176" fontId="0" fillId="3" borderId="0" xfId="0" applyNumberFormat="1" applyFont="1" applyFill="1" applyBorder="1" applyAlignment="1"/>
    <xf numFmtId="176" fontId="0" fillId="3" borderId="9" xfId="0" applyNumberFormat="1" applyFont="1" applyFill="1" applyBorder="1" applyAlignment="1"/>
    <xf numFmtId="0" fontId="0" fillId="3" borderId="9" xfId="0" applyFont="1" applyFill="1" applyBorder="1" applyAlignment="1"/>
    <xf numFmtId="0" fontId="0" fillId="0" borderId="1" xfId="0" applyNumberFormat="1" applyFill="1" applyBorder="1"/>
    <xf numFmtId="0" fontId="0" fillId="0" borderId="0" xfId="0" applyNumberFormat="1" applyFill="1"/>
    <xf numFmtId="0" fontId="0" fillId="0" borderId="1" xfId="0" quotePrefix="1" applyNumberFormat="1" applyFill="1" applyBorder="1"/>
    <xf numFmtId="0" fontId="0" fillId="0" borderId="1" xfId="0" applyNumberFormat="1" applyFill="1" applyBorder="1" applyAlignment="1">
      <alignment vertical="center"/>
    </xf>
    <xf numFmtId="0" fontId="0" fillId="3" borderId="1" xfId="0" applyNumberFormat="1" applyFill="1" applyBorder="1"/>
    <xf numFmtId="0" fontId="0" fillId="0" borderId="0" xfId="0" applyNumberFormat="1"/>
    <xf numFmtId="0" fontId="0" fillId="2" borderId="1" xfId="0" applyNumberFormat="1" applyFill="1" applyBorder="1"/>
    <xf numFmtId="9" fontId="0" fillId="0" borderId="1" xfId="1" applyFont="1" applyFill="1" applyBorder="1"/>
    <xf numFmtId="177" fontId="0" fillId="0" borderId="1" xfId="1" applyNumberFormat="1" applyFont="1" applyFill="1" applyBorder="1"/>
  </cellXfs>
  <cellStyles count="10">
    <cellStyle name="Comma [0]" xfId="4"/>
    <cellStyle name="Comma_SOLVER1" xfId="5"/>
    <cellStyle name="Currency [0]" xfId="6"/>
    <cellStyle name="Currency_Solver Example" xfId="7"/>
    <cellStyle name="Normal_Solver Example" xfId="8"/>
    <cellStyle name="パーセント" xfId="1" builtinId="5"/>
    <cellStyle name="桁区切り 2" xfId="3"/>
    <cellStyle name="標準" xfId="0" builtinId="0"/>
    <cellStyle name="標準_Sheet2" xfId="2"/>
    <cellStyle name="標準_Sheet2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売上本数と気温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'相関係数(売上と気温)'!$C$1</c:f>
              <c:strCache>
                <c:ptCount val="1"/>
                <c:pt idx="0">
                  <c:v>気温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Eq val="1"/>
            <c:trendlineLbl>
              <c:layout/>
              <c:numFmt formatCode="General" sourceLinked="0"/>
            </c:trendlineLbl>
          </c:trendline>
          <c:xVal>
            <c:numRef>
              <c:f>'相関係数(売上と気温)'!$B$2:$B$17</c:f>
              <c:numCache>
                <c:formatCode>General</c:formatCode>
                <c:ptCount val="16"/>
                <c:pt idx="0">
                  <c:v>309870</c:v>
                </c:pt>
                <c:pt idx="1">
                  <c:v>289012</c:v>
                </c:pt>
                <c:pt idx="2">
                  <c:v>330987</c:v>
                </c:pt>
                <c:pt idx="3">
                  <c:v>320098</c:v>
                </c:pt>
                <c:pt idx="4">
                  <c:v>358921</c:v>
                </c:pt>
                <c:pt idx="5">
                  <c:v>300190</c:v>
                </c:pt>
                <c:pt idx="6">
                  <c:v>289013</c:v>
                </c:pt>
                <c:pt idx="7">
                  <c:v>278912</c:v>
                </c:pt>
                <c:pt idx="8">
                  <c:v>301234</c:v>
                </c:pt>
                <c:pt idx="9">
                  <c:v>312341</c:v>
                </c:pt>
                <c:pt idx="10">
                  <c:v>323109</c:v>
                </c:pt>
                <c:pt idx="11">
                  <c:v>331789</c:v>
                </c:pt>
                <c:pt idx="12">
                  <c:v>301923</c:v>
                </c:pt>
                <c:pt idx="13">
                  <c:v>340123</c:v>
                </c:pt>
                <c:pt idx="14">
                  <c:v>350134</c:v>
                </c:pt>
                <c:pt idx="15">
                  <c:v>370192</c:v>
                </c:pt>
              </c:numCache>
            </c:numRef>
          </c:xVal>
          <c:yVal>
            <c:numRef>
              <c:f>'相関係数(売上と気温)'!$C$2:$C$17</c:f>
              <c:numCache>
                <c:formatCode>General</c:formatCode>
                <c:ptCount val="16"/>
                <c:pt idx="0">
                  <c:v>24</c:v>
                </c:pt>
                <c:pt idx="1">
                  <c:v>22</c:v>
                </c:pt>
                <c:pt idx="2">
                  <c:v>26</c:v>
                </c:pt>
                <c:pt idx="3">
                  <c:v>24</c:v>
                </c:pt>
                <c:pt idx="4">
                  <c:v>26</c:v>
                </c:pt>
                <c:pt idx="5">
                  <c:v>24</c:v>
                </c:pt>
                <c:pt idx="6">
                  <c:v>23</c:v>
                </c:pt>
                <c:pt idx="7">
                  <c:v>20</c:v>
                </c:pt>
                <c:pt idx="8">
                  <c:v>26</c:v>
                </c:pt>
                <c:pt idx="9">
                  <c:v>23</c:v>
                </c:pt>
                <c:pt idx="10">
                  <c:v>25</c:v>
                </c:pt>
                <c:pt idx="11">
                  <c:v>28</c:v>
                </c:pt>
                <c:pt idx="12">
                  <c:v>24</c:v>
                </c:pt>
                <c:pt idx="13">
                  <c:v>27</c:v>
                </c:pt>
                <c:pt idx="14">
                  <c:v>27</c:v>
                </c:pt>
                <c:pt idx="15">
                  <c:v>30</c:v>
                </c:pt>
              </c:numCache>
            </c:numRef>
          </c:yVal>
        </c:ser>
        <c:axId val="98647424"/>
        <c:axId val="98657408"/>
      </c:scatterChart>
      <c:valAx>
        <c:axId val="98647424"/>
        <c:scaling>
          <c:orientation val="minMax"/>
          <c:min val="200000"/>
        </c:scaling>
        <c:axPos val="b"/>
        <c:numFmt formatCode="General" sourceLinked="1"/>
        <c:tickLblPos val="nextTo"/>
        <c:crossAx val="98657408"/>
        <c:crosses val="autoZero"/>
        <c:crossBetween val="midCat"/>
      </c:valAx>
      <c:valAx>
        <c:axId val="98657408"/>
        <c:scaling>
          <c:orientation val="minMax"/>
          <c:min val="15"/>
        </c:scaling>
        <c:axPos val="l"/>
        <c:majorGridlines/>
        <c:numFmt formatCode="General" sourceLinked="1"/>
        <c:tickLblPos val="nextTo"/>
        <c:crossAx val="98647424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20</xdr:row>
      <xdr:rowOff>114300</xdr:rowOff>
    </xdr:from>
    <xdr:to>
      <xdr:col>6</xdr:col>
      <xdr:colOff>333375</xdr:colOff>
      <xdr:row>36</xdr:row>
      <xdr:rowOff>114300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10</xdr:row>
      <xdr:rowOff>66674</xdr:rowOff>
    </xdr:from>
    <xdr:to>
      <xdr:col>8</xdr:col>
      <xdr:colOff>209550</xdr:colOff>
      <xdr:row>20</xdr:row>
      <xdr:rowOff>76199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504950" y="2124074"/>
          <a:ext cx="3552825" cy="17240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500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人の一般消費者に対して和菓子屋に対するブランドイメージ調査を行った。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各和菓子屋に対して項目ごとに「そうだと思う」と答えた人数をまとめた。ここから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・贈答用に買う際に重視される項目は何か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・贈られて嬉しいと思うことに寄与する項目は何か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に注目して考察せよ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その他、項目間の関連について観察出来ることをまとめよ。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7</xdr:row>
      <xdr:rowOff>85725</xdr:rowOff>
    </xdr:from>
    <xdr:to>
      <xdr:col>11</xdr:col>
      <xdr:colOff>333375</xdr:colOff>
      <xdr:row>18</xdr:row>
      <xdr:rowOff>95250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4019550" y="1285875"/>
          <a:ext cx="4114800" cy="1895475"/>
        </a:xfrm>
        <a:prstGeom prst="rect">
          <a:avLst/>
        </a:prstGeom>
        <a:solidFill>
          <a:schemeClr val="bg2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ある集団から無作為に選んだ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人に簡単な国語力テストを行い、その点数を記録し、さらに受験者</a:t>
          </a:r>
          <a:r>
            <a:rPr lang="ja-JP" altLang="ja-JP" sz="1000" b="0" i="0">
              <a:latin typeface="+mn-lt"/>
              <a:ea typeface="+mn-ea"/>
              <a:cs typeface="+mn-cs"/>
            </a:rPr>
            <a:t>のさまざまな属性と合わせて結果を分析することにした。</a:t>
          </a:r>
          <a:endParaRPr lang="en-US" altLang="ja-JP" sz="1000" b="0" i="0"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>
              <a:latin typeface="+mn-lt"/>
              <a:ea typeface="+mn-ea"/>
              <a:cs typeface="+mn-cs"/>
            </a:rPr>
            <a:t>A</a:t>
          </a:r>
          <a:r>
            <a:rPr lang="ja-JP" altLang="ja-JP" sz="1000" b="0" i="0">
              <a:latin typeface="+mn-lt"/>
              <a:ea typeface="+mn-ea"/>
              <a:cs typeface="+mn-cs"/>
            </a:rPr>
            <a:t>さんはその中から</a:t>
          </a:r>
          <a:r>
            <a:rPr lang="ja-JP" altLang="en-US" sz="1000" b="0" i="0">
              <a:latin typeface="+mn-lt"/>
              <a:ea typeface="+mn-ea"/>
              <a:cs typeface="+mn-cs"/>
            </a:rPr>
            <a:t>受験</a:t>
          </a:r>
          <a:r>
            <a:rPr lang="ja-JP" altLang="ja-JP" sz="1000" b="0" i="0">
              <a:latin typeface="+mn-lt"/>
              <a:ea typeface="+mn-ea"/>
              <a:cs typeface="+mn-cs"/>
            </a:rPr>
            <a:t>者の身長</a:t>
          </a:r>
          <a:r>
            <a:rPr lang="ja-JP" altLang="en-US" sz="1000" b="0" i="0">
              <a:latin typeface="+mn-lt"/>
              <a:ea typeface="+mn-ea"/>
              <a:cs typeface="+mn-cs"/>
            </a:rPr>
            <a:t>と試験結果</a:t>
          </a:r>
          <a:r>
            <a:rPr lang="ja-JP" altLang="ja-JP" sz="1000" b="0" i="0">
              <a:latin typeface="+mn-lt"/>
              <a:ea typeface="+mn-ea"/>
              <a:cs typeface="+mn-cs"/>
            </a:rPr>
            <a:t>との関連を分析し、「身長が</a:t>
          </a:r>
          <a:r>
            <a:rPr lang="ja-JP" altLang="en-US" sz="1000" b="0" i="0">
              <a:latin typeface="+mn-lt"/>
              <a:ea typeface="+mn-ea"/>
              <a:cs typeface="+mn-cs"/>
            </a:rPr>
            <a:t>高ければ、試験で高い点数を取れる</a:t>
          </a:r>
          <a:r>
            <a:rPr lang="ja-JP" altLang="ja-JP" sz="1000" b="0" i="0">
              <a:latin typeface="+mn-lt"/>
              <a:ea typeface="+mn-ea"/>
              <a:cs typeface="+mn-cs"/>
            </a:rPr>
            <a:t>」と結論付けた。この</a:t>
          </a:r>
          <a:r>
            <a:rPr lang="en-US" altLang="ja-JP" sz="1000" b="0" i="0">
              <a:latin typeface="+mn-lt"/>
              <a:ea typeface="+mn-ea"/>
              <a:cs typeface="+mn-cs"/>
            </a:rPr>
            <a:t>A</a:t>
          </a:r>
          <a:r>
            <a:rPr lang="ja-JP" altLang="ja-JP" sz="1000" b="0" i="0">
              <a:latin typeface="+mn-lt"/>
              <a:ea typeface="+mn-ea"/>
              <a:cs typeface="+mn-cs"/>
            </a:rPr>
            <a:t>さんの分析を追試し、批評せよ。</a:t>
          </a:r>
          <a:endParaRPr lang="ja-JP" altLang="ja-JP" sz="1100"/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9</xdr:row>
      <xdr:rowOff>19050</xdr:rowOff>
    </xdr:from>
    <xdr:to>
      <xdr:col>10</xdr:col>
      <xdr:colOff>171450</xdr:colOff>
      <xdr:row>18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52925" y="1781175"/>
          <a:ext cx="2905125" cy="15621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データより大学進学率と強い関わりを持つ項目はどの項目か、確認せよ。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上記結果から得られる知見は何か、考察せよ。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203834</xdr:colOff>
      <xdr:row>2</xdr:row>
      <xdr:rowOff>64770</xdr:rowOff>
    </xdr:from>
    <xdr:to>
      <xdr:col>8</xdr:col>
      <xdr:colOff>209550</xdr:colOff>
      <xdr:row>10</xdr:row>
      <xdr:rowOff>47625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823209" y="407670"/>
          <a:ext cx="2748916" cy="1354455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広告費と売り上げ金額の関係についての左のデータより、広告費と売り上げ金額の費用対効果比を求めよ。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19</xdr:row>
      <xdr:rowOff>19050</xdr:rowOff>
    </xdr:from>
    <xdr:to>
      <xdr:col>4</xdr:col>
      <xdr:colOff>542925</xdr:colOff>
      <xdr:row>28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3276600"/>
          <a:ext cx="2905125" cy="15621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年間収入が一万円増えれば消費支出はいくら増えると言えるか。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穀類・魚介類･肉類･野菜類･アルコール代の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品目のうち、年間収入が一万円増えた場合、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円以上支出が増える品目は何か、また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円以下しか支出が増えない項目は何か、おのおの指摘せよ。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>
      <selection activeCell="M19" sqref="M19"/>
    </sheetView>
  </sheetViews>
  <sheetFormatPr defaultRowHeight="13.5"/>
  <cols>
    <col min="4" max="5" width="9.625" customWidth="1"/>
    <col min="6" max="6" width="19.25" customWidth="1"/>
    <col min="7" max="7" width="19" customWidth="1"/>
    <col min="8" max="9" width="22.875" bestFit="1" customWidth="1"/>
    <col min="10" max="10" width="25.125" customWidth="1"/>
    <col min="11" max="11" width="3.125" customWidth="1"/>
    <col min="12" max="12" width="18.25" customWidth="1"/>
    <col min="13" max="13" width="15.375" customWidth="1"/>
    <col min="14" max="14" width="3.375" customWidth="1"/>
    <col min="15" max="15" width="21.375" bestFit="1" customWidth="1"/>
    <col min="16" max="16" width="13" style="44" bestFit="1" customWidth="1"/>
    <col min="17" max="17" width="15" style="44" customWidth="1"/>
    <col min="18" max="18" width="11.125" style="44" customWidth="1"/>
    <col min="19" max="19" width="12.75" style="44" bestFit="1" customWidth="1"/>
    <col min="20" max="20" width="16.5" style="44" customWidth="1"/>
  </cols>
  <sheetData>
    <row r="1" spans="1:20" ht="44.25" customHeight="1" thickBot="1">
      <c r="A1" s="20" t="s">
        <v>0</v>
      </c>
      <c r="B1" s="21" t="s">
        <v>1</v>
      </c>
      <c r="C1" s="21" t="s">
        <v>2</v>
      </c>
      <c r="D1" s="22" t="s">
        <v>307</v>
      </c>
      <c r="E1" s="20" t="s">
        <v>308</v>
      </c>
      <c r="F1" s="22" t="s">
        <v>309</v>
      </c>
      <c r="G1" s="22" t="s">
        <v>310</v>
      </c>
      <c r="H1" s="22" t="s">
        <v>311</v>
      </c>
      <c r="I1" s="22" t="s">
        <v>312</v>
      </c>
      <c r="J1" s="22" t="s">
        <v>313</v>
      </c>
    </row>
    <row r="2" spans="1:20">
      <c r="A2" s="1">
        <v>39610</v>
      </c>
      <c r="B2" s="2">
        <v>24</v>
      </c>
      <c r="C2" s="2">
        <v>309870</v>
      </c>
      <c r="D2" s="15"/>
      <c r="E2" s="15"/>
      <c r="F2" s="23"/>
      <c r="G2" s="23"/>
      <c r="H2" s="23"/>
      <c r="I2" s="23"/>
      <c r="J2" s="23"/>
      <c r="L2" s="9" t="s">
        <v>3</v>
      </c>
      <c r="M2" s="15"/>
      <c r="O2" s="30" t="s">
        <v>284</v>
      </c>
      <c r="P2" s="30"/>
    </row>
    <row r="3" spans="1:20">
      <c r="A3" s="1">
        <v>39611</v>
      </c>
      <c r="B3" s="2">
        <v>22</v>
      </c>
      <c r="C3" s="2">
        <v>289012</v>
      </c>
      <c r="D3" s="15"/>
      <c r="E3" s="15"/>
      <c r="F3" s="23"/>
      <c r="G3" s="23"/>
      <c r="H3" s="23"/>
      <c r="I3" s="23"/>
      <c r="J3" s="23"/>
      <c r="L3" s="9" t="s">
        <v>4</v>
      </c>
      <c r="M3" s="15"/>
      <c r="O3" s="31" t="s">
        <v>295</v>
      </c>
      <c r="P3" s="32"/>
    </row>
    <row r="4" spans="1:20">
      <c r="A4" s="1">
        <v>39612</v>
      </c>
      <c r="B4" s="2">
        <v>26</v>
      </c>
      <c r="C4" s="2">
        <v>330987</v>
      </c>
      <c r="D4" s="15"/>
      <c r="E4" s="15"/>
      <c r="F4" s="23"/>
      <c r="G4" s="23"/>
      <c r="H4" s="23"/>
      <c r="I4" s="23"/>
      <c r="J4" s="23"/>
      <c r="O4" s="31" t="s">
        <v>296</v>
      </c>
      <c r="P4" s="32"/>
    </row>
    <row r="5" spans="1:20">
      <c r="A5" s="1">
        <v>39613</v>
      </c>
      <c r="B5" s="2">
        <v>24</v>
      </c>
      <c r="C5" s="2">
        <v>320098</v>
      </c>
      <c r="D5" s="15"/>
      <c r="E5" s="15"/>
      <c r="F5" s="23"/>
      <c r="G5" s="23"/>
      <c r="H5" s="23"/>
      <c r="I5" s="23"/>
      <c r="J5" s="23"/>
      <c r="L5" s="9" t="s">
        <v>5</v>
      </c>
      <c r="M5" s="15"/>
      <c r="O5" s="31" t="s">
        <v>297</v>
      </c>
      <c r="P5" s="31"/>
    </row>
    <row r="6" spans="1:20">
      <c r="A6" s="1">
        <v>39614</v>
      </c>
      <c r="B6" s="2">
        <v>26</v>
      </c>
      <c r="C6" s="2">
        <v>358921</v>
      </c>
      <c r="D6" s="15"/>
      <c r="E6" s="15"/>
      <c r="F6" s="23"/>
      <c r="G6" s="23"/>
      <c r="H6" s="23"/>
      <c r="I6" s="23"/>
      <c r="J6" s="23"/>
      <c r="L6" s="9" t="s">
        <v>260</v>
      </c>
      <c r="M6" s="16">
        <v>0.05</v>
      </c>
      <c r="O6" s="31" t="s">
        <v>298</v>
      </c>
      <c r="P6" s="31"/>
    </row>
    <row r="7" spans="1:20" ht="14.25" thickBot="1">
      <c r="A7" s="1">
        <v>39615</v>
      </c>
      <c r="B7" s="2">
        <v>24</v>
      </c>
      <c r="C7" s="2">
        <v>300190</v>
      </c>
      <c r="D7" s="15"/>
      <c r="E7" s="15"/>
      <c r="F7" s="23"/>
      <c r="G7" s="23"/>
      <c r="H7" s="23"/>
      <c r="I7" s="23"/>
      <c r="J7" s="23"/>
      <c r="L7" s="9" t="s">
        <v>6</v>
      </c>
      <c r="M7" s="18">
        <f>ABS(M3*SQRT(M5)/SQRT(1-M3^2))</f>
        <v>0</v>
      </c>
      <c r="O7" s="33" t="s">
        <v>286</v>
      </c>
      <c r="P7" s="33"/>
    </row>
    <row r="8" spans="1:20">
      <c r="A8" s="1">
        <v>39616</v>
      </c>
      <c r="B8" s="2">
        <v>23</v>
      </c>
      <c r="C8" s="2">
        <v>289013</v>
      </c>
      <c r="D8" s="15"/>
      <c r="E8" s="15"/>
      <c r="F8" s="23"/>
      <c r="G8" s="23"/>
      <c r="H8" s="23"/>
      <c r="I8" s="23"/>
      <c r="J8" s="23"/>
      <c r="L8" s="9" t="s">
        <v>7</v>
      </c>
      <c r="M8" s="19"/>
    </row>
    <row r="9" spans="1:20" ht="14.25" thickBot="1">
      <c r="A9" s="1">
        <v>39617</v>
      </c>
      <c r="B9" s="2">
        <v>20</v>
      </c>
      <c r="C9" s="2">
        <v>278912</v>
      </c>
      <c r="D9" s="15"/>
      <c r="E9" s="15"/>
      <c r="F9" s="23"/>
      <c r="G9" s="23"/>
      <c r="H9" s="23"/>
      <c r="I9" s="23"/>
      <c r="J9" s="23"/>
      <c r="L9" s="10" t="s">
        <v>74</v>
      </c>
      <c r="M9" s="3"/>
      <c r="O9" t="s">
        <v>299</v>
      </c>
    </row>
    <row r="10" spans="1:20">
      <c r="A10" s="1">
        <v>39618</v>
      </c>
      <c r="B10" s="2">
        <v>26</v>
      </c>
      <c r="C10" s="2">
        <v>301234</v>
      </c>
      <c r="D10" s="15"/>
      <c r="E10" s="15"/>
      <c r="F10" s="23"/>
      <c r="G10" s="23"/>
      <c r="H10" s="23"/>
      <c r="I10" s="23"/>
      <c r="J10" s="23"/>
      <c r="O10" s="34"/>
      <c r="P10" s="34" t="s">
        <v>5</v>
      </c>
      <c r="Q10" s="34" t="s">
        <v>287</v>
      </c>
      <c r="R10" s="34" t="s">
        <v>288</v>
      </c>
      <c r="S10" s="34" t="s">
        <v>289</v>
      </c>
      <c r="T10" s="41" t="s">
        <v>300</v>
      </c>
    </row>
    <row r="11" spans="1:20">
      <c r="A11" s="1">
        <v>39619</v>
      </c>
      <c r="B11" s="2">
        <v>23</v>
      </c>
      <c r="C11" s="2">
        <v>312341</v>
      </c>
      <c r="D11" s="15"/>
      <c r="E11" s="15"/>
      <c r="F11" s="23"/>
      <c r="G11" s="23"/>
      <c r="H11" s="23"/>
      <c r="I11" s="23"/>
      <c r="J11" s="23"/>
      <c r="L11" s="17" t="s">
        <v>268</v>
      </c>
      <c r="M11" s="15"/>
      <c r="O11" s="31" t="s">
        <v>301</v>
      </c>
      <c r="P11" s="31">
        <f>COUNTA(O17)</f>
        <v>1</v>
      </c>
      <c r="Q11" s="42"/>
      <c r="R11" s="31"/>
      <c r="S11" s="31"/>
      <c r="T11" s="32"/>
    </row>
    <row r="12" spans="1:20">
      <c r="A12" s="1">
        <v>39620</v>
      </c>
      <c r="B12" s="2">
        <v>25</v>
      </c>
      <c r="C12" s="2">
        <v>323109</v>
      </c>
      <c r="D12" s="15"/>
      <c r="E12" s="15"/>
      <c r="F12" s="23"/>
      <c r="G12" s="23"/>
      <c r="H12" s="23"/>
      <c r="I12" s="23"/>
      <c r="J12" s="23"/>
      <c r="L12" s="17" t="s">
        <v>269</v>
      </c>
      <c r="M12" s="15"/>
      <c r="O12" s="31" t="s">
        <v>303</v>
      </c>
      <c r="P12" s="31">
        <f>自由度-説明変数の数</f>
        <v>-1</v>
      </c>
      <c r="Q12" s="42"/>
      <c r="R12" s="31"/>
      <c r="S12" s="31"/>
      <c r="T12" s="31"/>
    </row>
    <row r="13" spans="1:20" ht="14.25" thickBot="1">
      <c r="A13" s="1">
        <v>39621</v>
      </c>
      <c r="B13" s="2">
        <v>28</v>
      </c>
      <c r="C13" s="2">
        <v>331789</v>
      </c>
      <c r="D13" s="15"/>
      <c r="E13" s="15"/>
      <c r="F13" s="23"/>
      <c r="G13" s="23"/>
      <c r="H13" s="23"/>
      <c r="I13" s="23"/>
      <c r="J13" s="23"/>
      <c r="L13" s="17" t="s">
        <v>305</v>
      </c>
      <c r="M13" s="15"/>
      <c r="O13" s="33" t="s">
        <v>290</v>
      </c>
      <c r="P13" s="33">
        <f>自由度</f>
        <v>0</v>
      </c>
      <c r="Q13" s="43"/>
      <c r="R13" s="33"/>
      <c r="S13" s="33"/>
      <c r="T13" s="33"/>
    </row>
    <row r="14" spans="1:20" ht="14.25" thickBot="1">
      <c r="A14" s="1">
        <v>39622</v>
      </c>
      <c r="B14" s="2">
        <v>24</v>
      </c>
      <c r="C14" s="2">
        <v>301923</v>
      </c>
      <c r="D14" s="15"/>
      <c r="E14" s="15"/>
      <c r="F14" s="23"/>
      <c r="G14" s="23"/>
      <c r="H14" s="23"/>
      <c r="I14" s="23"/>
      <c r="J14" s="23"/>
    </row>
    <row r="15" spans="1:20">
      <c r="A15" s="1">
        <v>39623</v>
      </c>
      <c r="B15" s="2">
        <v>27</v>
      </c>
      <c r="C15" s="2">
        <v>340123</v>
      </c>
      <c r="D15" s="15"/>
      <c r="E15" s="15"/>
      <c r="F15" s="23"/>
      <c r="G15" s="23"/>
      <c r="H15" s="23"/>
      <c r="I15" s="23"/>
      <c r="J15" s="23"/>
      <c r="L15" s="17" t="s">
        <v>266</v>
      </c>
      <c r="M15" s="15"/>
      <c r="O15" s="34"/>
      <c r="P15" s="41" t="s">
        <v>304</v>
      </c>
      <c r="Q15" s="34" t="s">
        <v>285</v>
      </c>
      <c r="R15" s="34" t="s">
        <v>291</v>
      </c>
      <c r="S15" s="34" t="s">
        <v>292</v>
      </c>
    </row>
    <row r="16" spans="1:20">
      <c r="A16" s="1">
        <v>39624</v>
      </c>
      <c r="B16" s="2">
        <v>27</v>
      </c>
      <c r="C16" s="2">
        <v>350134</v>
      </c>
      <c r="D16" s="15"/>
      <c r="E16" s="15"/>
      <c r="F16" s="23"/>
      <c r="G16" s="23"/>
      <c r="H16" s="23"/>
      <c r="I16" s="23"/>
      <c r="J16" s="23"/>
      <c r="L16" s="17" t="s">
        <v>267</v>
      </c>
      <c r="M16" s="15"/>
      <c r="O16" s="31" t="s">
        <v>293</v>
      </c>
      <c r="P16" s="36"/>
      <c r="Q16" s="31"/>
      <c r="R16" s="31"/>
      <c r="S16" s="36"/>
    </row>
    <row r="17" spans="1:20" ht="14.25" thickBot="1">
      <c r="A17" s="1">
        <v>39625</v>
      </c>
      <c r="B17" s="2">
        <v>30</v>
      </c>
      <c r="C17" s="2">
        <v>370192</v>
      </c>
      <c r="D17" s="15"/>
      <c r="E17" s="15"/>
      <c r="F17" s="23"/>
      <c r="G17" s="23"/>
      <c r="H17" s="23"/>
      <c r="I17" s="23"/>
      <c r="J17" s="23"/>
      <c r="L17" s="17" t="s">
        <v>306</v>
      </c>
      <c r="M17" s="15"/>
      <c r="O17" s="33" t="s">
        <v>1</v>
      </c>
      <c r="P17" s="37"/>
      <c r="Q17" s="33" t="e">
        <f>SQRT(残差分散/Sxx)</f>
        <v>#DIV/0!</v>
      </c>
      <c r="R17" s="33"/>
      <c r="S17" s="37"/>
    </row>
    <row r="18" spans="1:20">
      <c r="T18" s="45"/>
    </row>
    <row r="19" spans="1:20">
      <c r="L19" s="17" t="s">
        <v>270</v>
      </c>
      <c r="M19" s="15"/>
    </row>
    <row r="21" spans="1:20">
      <c r="L21" s="12" t="s">
        <v>261</v>
      </c>
      <c r="M21" s="15"/>
    </row>
    <row r="22" spans="1:20">
      <c r="L22" s="12" t="s">
        <v>262</v>
      </c>
      <c r="M22" s="15"/>
    </row>
    <row r="24" spans="1:20">
      <c r="L24" s="17" t="s">
        <v>271</v>
      </c>
      <c r="M24" s="23"/>
    </row>
    <row r="25" spans="1:20">
      <c r="L25" s="17" t="s">
        <v>272</v>
      </c>
      <c r="M25" s="23"/>
    </row>
    <row r="26" spans="1:20">
      <c r="L26" s="17" t="s">
        <v>273</v>
      </c>
      <c r="M26" s="23"/>
    </row>
    <row r="27" spans="1:20">
      <c r="L27" s="12" t="s">
        <v>264</v>
      </c>
      <c r="M27" s="23"/>
    </row>
    <row r="28" spans="1:20">
      <c r="L28" s="12" t="s">
        <v>263</v>
      </c>
      <c r="M28" s="23"/>
    </row>
    <row r="30" spans="1:20">
      <c r="L30" s="17" t="s">
        <v>294</v>
      </c>
      <c r="M30" s="15"/>
    </row>
    <row r="31" spans="1:20">
      <c r="L31" s="24" t="s">
        <v>265</v>
      </c>
      <c r="M31" s="15"/>
    </row>
    <row r="33" spans="12:13">
      <c r="L33" s="9" t="s">
        <v>282</v>
      </c>
      <c r="M33" s="9" t="s">
        <v>283</v>
      </c>
    </row>
    <row r="34" spans="12:13">
      <c r="L34" s="15"/>
      <c r="M34" s="15"/>
    </row>
  </sheetData>
  <phoneticPr fontId="2"/>
  <pageMargins left="0.79" right="0.79" top="0.98" bottom="0.98" header="0.51" footer="0.5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K34" sqref="K34"/>
    </sheetView>
  </sheetViews>
  <sheetFormatPr defaultRowHeight="13.5"/>
  <cols>
    <col min="1" max="1" width="11.125" customWidth="1"/>
    <col min="2" max="2" width="13" customWidth="1"/>
    <col min="3" max="7" width="10.5" customWidth="1"/>
    <col min="8" max="8" width="12.25" customWidth="1"/>
  </cols>
  <sheetData>
    <row r="1" spans="1:11">
      <c r="A1" s="28" t="s">
        <v>274</v>
      </c>
      <c r="B1" s="25" t="s">
        <v>275</v>
      </c>
      <c r="C1" s="25" t="s">
        <v>276</v>
      </c>
      <c r="D1" s="25" t="s">
        <v>277</v>
      </c>
      <c r="E1" s="25" t="s">
        <v>278</v>
      </c>
      <c r="F1" s="25" t="s">
        <v>279</v>
      </c>
      <c r="G1" s="25" t="s">
        <v>280</v>
      </c>
      <c r="H1" s="25" t="s">
        <v>281</v>
      </c>
    </row>
    <row r="2" spans="1:11">
      <c r="A2" s="26">
        <v>1520000</v>
      </c>
      <c r="B2" s="2">
        <v>1603092</v>
      </c>
      <c r="C2" s="2">
        <v>489012</v>
      </c>
      <c r="D2" s="2">
        <v>59292</v>
      </c>
      <c r="E2" s="2">
        <v>64044</v>
      </c>
      <c r="F2" s="2">
        <v>38940</v>
      </c>
      <c r="G2" s="2">
        <v>76440</v>
      </c>
      <c r="H2" s="2">
        <v>22812</v>
      </c>
      <c r="I2" s="29"/>
      <c r="J2" s="29"/>
      <c r="K2" s="27"/>
    </row>
    <row r="3" spans="1:11">
      <c r="A3" s="26">
        <v>2250000</v>
      </c>
      <c r="B3" s="2">
        <v>2171148</v>
      </c>
      <c r="C3" s="2">
        <v>621684</v>
      </c>
      <c r="D3" s="2">
        <v>74724</v>
      </c>
      <c r="E3" s="2">
        <v>76968</v>
      </c>
      <c r="F3" s="2">
        <v>49104</v>
      </c>
      <c r="G3" s="2">
        <v>85284</v>
      </c>
      <c r="H3" s="2">
        <v>28512</v>
      </c>
      <c r="K3" s="27"/>
    </row>
    <row r="4" spans="1:11">
      <c r="A4" s="26">
        <v>2740000</v>
      </c>
      <c r="B4" s="2">
        <v>2372016</v>
      </c>
      <c r="C4" s="2">
        <v>629304</v>
      </c>
      <c r="D4" s="2">
        <v>69612</v>
      </c>
      <c r="E4" s="2">
        <v>83664</v>
      </c>
      <c r="F4" s="2">
        <v>48864</v>
      </c>
      <c r="G4" s="2">
        <v>90468</v>
      </c>
      <c r="H4" s="2">
        <v>32712</v>
      </c>
      <c r="K4" s="27"/>
    </row>
    <row r="5" spans="1:11">
      <c r="A5" s="26">
        <v>3230000</v>
      </c>
      <c r="B5" s="2">
        <v>2591736</v>
      </c>
      <c r="C5" s="2">
        <v>706476</v>
      </c>
      <c r="D5" s="2">
        <v>75552</v>
      </c>
      <c r="E5" s="2">
        <v>90072</v>
      </c>
      <c r="F5" s="2">
        <v>55692</v>
      </c>
      <c r="G5" s="2">
        <v>97704</v>
      </c>
      <c r="H5" s="2">
        <v>35484</v>
      </c>
      <c r="K5" s="27"/>
    </row>
    <row r="6" spans="1:11">
      <c r="A6" s="26">
        <v>3740000</v>
      </c>
      <c r="B6" s="2">
        <v>2786856</v>
      </c>
      <c r="C6" s="2">
        <v>727968</v>
      </c>
      <c r="D6" s="2">
        <v>72468</v>
      </c>
      <c r="E6" s="2">
        <v>90048</v>
      </c>
      <c r="F6" s="2">
        <v>59292</v>
      </c>
      <c r="G6" s="2">
        <v>101448</v>
      </c>
      <c r="H6" s="2">
        <v>36996</v>
      </c>
      <c r="K6" s="27"/>
    </row>
    <row r="7" spans="1:11">
      <c r="A7" s="26">
        <v>4220000</v>
      </c>
      <c r="B7" s="2">
        <v>2992800</v>
      </c>
      <c r="C7" s="2">
        <v>733512</v>
      </c>
      <c r="D7" s="2">
        <v>75660</v>
      </c>
      <c r="E7" s="2">
        <v>88152</v>
      </c>
      <c r="F7" s="2">
        <v>58992</v>
      </c>
      <c r="G7" s="2">
        <v>93312</v>
      </c>
      <c r="H7" s="2">
        <v>37440</v>
      </c>
      <c r="K7" s="27"/>
    </row>
    <row r="8" spans="1:11">
      <c r="A8" s="26">
        <v>4720000</v>
      </c>
      <c r="B8" s="2">
        <v>3162000</v>
      </c>
      <c r="C8" s="2">
        <v>743004</v>
      </c>
      <c r="D8" s="2">
        <v>73728</v>
      </c>
      <c r="E8" s="2">
        <v>87684</v>
      </c>
      <c r="F8" s="2">
        <v>60444</v>
      </c>
      <c r="G8" s="2">
        <v>94176</v>
      </c>
      <c r="H8" s="2">
        <v>38196</v>
      </c>
      <c r="K8" s="27"/>
    </row>
    <row r="9" spans="1:11">
      <c r="A9" s="26">
        <v>5220000</v>
      </c>
      <c r="B9" s="2">
        <v>3127512</v>
      </c>
      <c r="C9" s="2">
        <v>777948</v>
      </c>
      <c r="D9" s="2">
        <v>80928</v>
      </c>
      <c r="E9" s="2">
        <v>85512</v>
      </c>
      <c r="F9" s="2">
        <v>67884</v>
      </c>
      <c r="G9" s="2">
        <v>94596</v>
      </c>
      <c r="H9" s="2">
        <v>34764</v>
      </c>
      <c r="K9" s="27"/>
    </row>
    <row r="10" spans="1:11">
      <c r="A10" s="26">
        <v>5730000</v>
      </c>
      <c r="B10" s="2">
        <v>3482268</v>
      </c>
      <c r="C10" s="2">
        <v>830196</v>
      </c>
      <c r="D10" s="2">
        <v>81996</v>
      </c>
      <c r="E10" s="2">
        <v>92832</v>
      </c>
      <c r="F10" s="2">
        <v>69348</v>
      </c>
      <c r="G10" s="2">
        <v>101280</v>
      </c>
      <c r="H10" s="2">
        <v>40104</v>
      </c>
      <c r="K10" s="27"/>
    </row>
    <row r="11" spans="1:11">
      <c r="A11" s="26">
        <v>6210000</v>
      </c>
      <c r="B11" s="2">
        <v>3561528</v>
      </c>
      <c r="C11" s="2">
        <v>856464</v>
      </c>
      <c r="D11" s="2">
        <v>83436</v>
      </c>
      <c r="E11" s="2">
        <v>93504</v>
      </c>
      <c r="F11" s="2">
        <v>75024</v>
      </c>
      <c r="G11" s="2">
        <v>104088</v>
      </c>
      <c r="H11" s="2">
        <v>43116</v>
      </c>
      <c r="K11" s="27"/>
    </row>
    <row r="12" spans="1:11">
      <c r="A12" s="26">
        <v>6730000</v>
      </c>
      <c r="B12" s="2">
        <v>3690048</v>
      </c>
      <c r="C12" s="2">
        <v>898032</v>
      </c>
      <c r="D12" s="2">
        <v>87780</v>
      </c>
      <c r="E12" s="2">
        <v>97260</v>
      </c>
      <c r="F12" s="2">
        <v>78540</v>
      </c>
      <c r="G12" s="2">
        <v>103116</v>
      </c>
      <c r="H12" s="2">
        <v>45888</v>
      </c>
      <c r="K12" s="27"/>
    </row>
    <row r="13" spans="1:11">
      <c r="A13" s="26">
        <v>7210000</v>
      </c>
      <c r="B13" s="2">
        <v>4086744</v>
      </c>
      <c r="C13" s="2">
        <v>915972</v>
      </c>
      <c r="D13" s="2">
        <v>88560</v>
      </c>
      <c r="E13" s="2">
        <v>96744</v>
      </c>
      <c r="F13" s="2">
        <v>79032</v>
      </c>
      <c r="G13" s="2">
        <v>106080</v>
      </c>
      <c r="H13" s="2">
        <v>43872</v>
      </c>
      <c r="K13" s="27"/>
    </row>
    <row r="14" spans="1:11">
      <c r="A14" s="26">
        <v>7710000</v>
      </c>
      <c r="B14" s="2">
        <v>3939876</v>
      </c>
      <c r="C14" s="2">
        <v>919332</v>
      </c>
      <c r="D14" s="2">
        <v>90588</v>
      </c>
      <c r="E14" s="2">
        <v>101184</v>
      </c>
      <c r="F14" s="2">
        <v>78852</v>
      </c>
      <c r="G14" s="2">
        <v>109620</v>
      </c>
      <c r="H14" s="2">
        <v>41124</v>
      </c>
      <c r="K14" s="27"/>
    </row>
    <row r="15" spans="1:11">
      <c r="A15" s="26">
        <v>8440000</v>
      </c>
      <c r="B15" s="2">
        <v>4288728</v>
      </c>
      <c r="C15" s="2">
        <v>968544</v>
      </c>
      <c r="D15" s="2">
        <v>93444</v>
      </c>
      <c r="E15" s="2">
        <v>106512</v>
      </c>
      <c r="F15" s="2">
        <v>85188</v>
      </c>
      <c r="G15" s="2">
        <v>111336</v>
      </c>
      <c r="H15" s="2">
        <v>48504</v>
      </c>
      <c r="K15" s="27"/>
    </row>
    <row r="16" spans="1:11">
      <c r="A16" s="26">
        <v>9430000</v>
      </c>
      <c r="B16" s="2">
        <v>4594644</v>
      </c>
      <c r="C16" s="2">
        <v>1017432</v>
      </c>
      <c r="D16" s="2">
        <v>98556</v>
      </c>
      <c r="E16" s="2">
        <v>113268</v>
      </c>
      <c r="F16" s="2">
        <v>87624</v>
      </c>
      <c r="G16" s="2">
        <v>123792</v>
      </c>
      <c r="H16" s="2">
        <v>47040</v>
      </c>
      <c r="K16" s="27"/>
    </row>
    <row r="17" spans="1:11">
      <c r="A17" s="26">
        <v>11000000</v>
      </c>
      <c r="B17" s="2">
        <v>5098860</v>
      </c>
      <c r="C17" s="2">
        <v>1057404</v>
      </c>
      <c r="D17" s="2">
        <v>94920</v>
      </c>
      <c r="E17" s="2">
        <v>120360</v>
      </c>
      <c r="F17" s="2">
        <v>89976</v>
      </c>
      <c r="G17" s="2">
        <v>124800</v>
      </c>
      <c r="H17" s="2">
        <v>48300</v>
      </c>
      <c r="K17" s="27"/>
    </row>
    <row r="18" spans="1:11">
      <c r="A18" s="26">
        <v>13490000</v>
      </c>
      <c r="B18" s="2">
        <v>5655804</v>
      </c>
      <c r="C18" s="2">
        <v>1136616</v>
      </c>
      <c r="D18" s="2">
        <v>99468</v>
      </c>
      <c r="E18" s="2">
        <v>133332</v>
      </c>
      <c r="F18" s="2">
        <v>97560</v>
      </c>
      <c r="G18" s="2">
        <v>137964</v>
      </c>
      <c r="H18" s="2">
        <v>58464</v>
      </c>
      <c r="K18" s="27"/>
    </row>
    <row r="19" spans="1:11">
      <c r="A19" s="26">
        <v>20230000</v>
      </c>
      <c r="B19" s="2">
        <v>6507252</v>
      </c>
      <c r="C19" s="2">
        <v>1232508</v>
      </c>
      <c r="D19" s="2">
        <v>100320</v>
      </c>
      <c r="E19" s="2">
        <v>147732</v>
      </c>
      <c r="F19" s="2">
        <v>107472</v>
      </c>
      <c r="G19" s="2">
        <v>146088</v>
      </c>
      <c r="H19" s="2">
        <v>56928</v>
      </c>
      <c r="K19" s="27"/>
    </row>
  </sheetData>
  <phoneticPr fontId="2"/>
  <pageMargins left="0.79" right="0.79" top="0.98" bottom="0.98" header="0.51" footer="0.5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workbookViewId="0">
      <selection activeCell="H25" sqref="H25"/>
    </sheetView>
  </sheetViews>
  <sheetFormatPr defaultRowHeight="13.5"/>
  <cols>
    <col min="4" max="5" width="9.625" customWidth="1"/>
    <col min="6" max="6" width="19.25" customWidth="1"/>
    <col min="7" max="7" width="19" customWidth="1"/>
    <col min="8" max="9" width="22.875" bestFit="1" customWidth="1"/>
    <col min="10" max="10" width="25.125" customWidth="1"/>
    <col min="11" max="11" width="3.125" customWidth="1"/>
    <col min="12" max="12" width="18.25" customWidth="1"/>
    <col min="13" max="13" width="15.375" customWidth="1"/>
    <col min="14" max="14" width="3.375" customWidth="1"/>
    <col min="15" max="15" width="21.375" bestFit="1" customWidth="1"/>
    <col min="16" max="16" width="13" bestFit="1" customWidth="1"/>
    <col min="17" max="17" width="15" customWidth="1"/>
    <col min="18" max="18" width="11.125" customWidth="1"/>
    <col min="19" max="19" width="12.75" bestFit="1" customWidth="1"/>
    <col min="20" max="20" width="16.5" customWidth="1"/>
  </cols>
  <sheetData>
    <row r="1" spans="1:21" ht="44.25" customHeight="1" thickBot="1">
      <c r="A1" s="20" t="s">
        <v>0</v>
      </c>
      <c r="B1" s="21" t="s">
        <v>2</v>
      </c>
      <c r="C1" s="21" t="s">
        <v>1</v>
      </c>
      <c r="D1" s="22" t="s">
        <v>350</v>
      </c>
      <c r="E1" s="20" t="s">
        <v>308</v>
      </c>
      <c r="F1" s="22" t="s">
        <v>355</v>
      </c>
      <c r="G1" s="22" t="s">
        <v>311</v>
      </c>
      <c r="H1" s="22" t="s">
        <v>310</v>
      </c>
      <c r="I1" s="22" t="s">
        <v>351</v>
      </c>
      <c r="J1" s="22" t="s">
        <v>313</v>
      </c>
      <c r="P1" s="57"/>
      <c r="Q1" s="57"/>
      <c r="R1" s="57"/>
      <c r="S1" s="57"/>
      <c r="T1" s="57"/>
      <c r="U1" s="57"/>
    </row>
    <row r="2" spans="1:21">
      <c r="A2" s="1">
        <v>39610</v>
      </c>
      <c r="B2" s="2">
        <v>309870</v>
      </c>
      <c r="C2" s="2">
        <v>24</v>
      </c>
      <c r="D2" s="55">
        <f t="shared" ref="D2:D17" si="0">B2*傾き+切片</f>
        <v>24.183416181186342</v>
      </c>
      <c r="E2" s="55">
        <f>C2-D2</f>
        <v>-0.18341618118634173</v>
      </c>
      <c r="F2" s="56">
        <f t="shared" ref="F2:F17" si="1">(C2-気温平均)*(B2-売上平均)</f>
        <v>8784.84375</v>
      </c>
      <c r="G2" s="56">
        <f t="shared" ref="G2:G17" si="2">(B2-売上平均)^2</f>
        <v>87806270.25</v>
      </c>
      <c r="H2" s="56">
        <f>(C2-気温平均)^2</f>
        <v>0.87890625</v>
      </c>
      <c r="I2" s="56">
        <f>(D2-気温平均)^2</f>
        <v>0.5686424057965902</v>
      </c>
      <c r="J2" s="56">
        <f>(E2-AVERAGE($E$2:$E$17))^2</f>
        <v>3.3641495520981425E-2</v>
      </c>
      <c r="L2" s="9" t="s">
        <v>3</v>
      </c>
      <c r="M2" s="63">
        <f>COUNT(C2:C17)</f>
        <v>16</v>
      </c>
      <c r="O2" s="30" t="s">
        <v>284</v>
      </c>
      <c r="P2" s="30"/>
      <c r="Q2" s="57"/>
      <c r="R2" s="57"/>
      <c r="S2" s="57"/>
      <c r="T2" s="57"/>
      <c r="U2" s="57"/>
    </row>
    <row r="3" spans="1:21">
      <c r="A3" s="1">
        <v>39611</v>
      </c>
      <c r="B3" s="2">
        <v>289012</v>
      </c>
      <c r="C3" s="2">
        <v>22</v>
      </c>
      <c r="D3" s="55">
        <f t="shared" si="0"/>
        <v>22.504884588121381</v>
      </c>
      <c r="E3" s="55">
        <f t="shared" ref="E3:E17" si="3">C3-D3</f>
        <v>-0.50488458812138148</v>
      </c>
      <c r="F3" s="56">
        <f t="shared" si="1"/>
        <v>88796.21875</v>
      </c>
      <c r="G3" s="56">
        <f t="shared" si="2"/>
        <v>913762212.25</v>
      </c>
      <c r="H3" s="56">
        <f t="shared" ref="H3:H17" si="4">(C3-気温平均)^2</f>
        <v>8.62890625</v>
      </c>
      <c r="I3" s="56">
        <f t="shared" ref="I3:I17" si="5">(D3-気温平均)^2</f>
        <v>5.917617742109381</v>
      </c>
      <c r="J3" s="56">
        <f t="shared" ref="J3:J17" si="6">(E3-AVERAGE($E$2:$E$17))^2</f>
        <v>0.25490844732249834</v>
      </c>
      <c r="L3" s="9" t="s">
        <v>4</v>
      </c>
      <c r="M3" s="63">
        <f>CORREL(C2:C17,B2:B17)</f>
        <v>0.86260747539844107</v>
      </c>
      <c r="O3" s="31" t="s">
        <v>295</v>
      </c>
      <c r="P3" s="38">
        <f>Sxy/SQRT(Sxx*Syy)</f>
        <v>0.86260747539844107</v>
      </c>
      <c r="Q3" s="57"/>
      <c r="R3" s="57"/>
      <c r="S3" s="57"/>
      <c r="T3" s="57"/>
      <c r="U3" s="57"/>
    </row>
    <row r="4" spans="1:21">
      <c r="A4" s="1">
        <v>39612</v>
      </c>
      <c r="B4" s="2">
        <v>330987</v>
      </c>
      <c r="C4" s="2">
        <v>26</v>
      </c>
      <c r="D4" s="55">
        <f t="shared" si="0"/>
        <v>25.882790601109289</v>
      </c>
      <c r="E4" s="55">
        <f t="shared" si="3"/>
        <v>0.11720939889071147</v>
      </c>
      <c r="F4" s="56">
        <f t="shared" si="1"/>
        <v>12480.65625</v>
      </c>
      <c r="G4" s="56">
        <f t="shared" si="2"/>
        <v>137980262.25</v>
      </c>
      <c r="H4" s="56">
        <f t="shared" si="4"/>
        <v>1.12890625</v>
      </c>
      <c r="I4" s="56">
        <f t="shared" si="5"/>
        <v>0.89357432054556007</v>
      </c>
      <c r="J4" s="56">
        <f t="shared" si="6"/>
        <v>1.3738043188321603E-2</v>
      </c>
      <c r="M4" s="64"/>
      <c r="O4" s="31" t="s">
        <v>296</v>
      </c>
      <c r="P4" s="38">
        <f>1-Q12/Q13</f>
        <v>0.74409165661327215</v>
      </c>
      <c r="Q4" s="57"/>
      <c r="R4" s="57"/>
      <c r="S4" s="57"/>
      <c r="T4" s="57"/>
      <c r="U4" s="57"/>
    </row>
    <row r="5" spans="1:21">
      <c r="A5" s="1">
        <v>39613</v>
      </c>
      <c r="B5" s="2">
        <v>320098</v>
      </c>
      <c r="C5" s="2">
        <v>24</v>
      </c>
      <c r="D5" s="55">
        <f t="shared" si="0"/>
        <v>25.006506656489268</v>
      </c>
      <c r="E5" s="55">
        <f t="shared" si="3"/>
        <v>-1.0065066564892682</v>
      </c>
      <c r="F5" s="56">
        <f t="shared" si="1"/>
        <v>-803.90625</v>
      </c>
      <c r="G5" s="56">
        <f t="shared" si="2"/>
        <v>735306.25</v>
      </c>
      <c r="H5" s="56">
        <f t="shared" si="4"/>
        <v>0.87890625</v>
      </c>
      <c r="I5" s="56">
        <f t="shared" si="5"/>
        <v>4.7619186398278586E-3</v>
      </c>
      <c r="J5" s="56">
        <f t="shared" si="6"/>
        <v>1.0130556495572083</v>
      </c>
      <c r="L5" s="9" t="s">
        <v>5</v>
      </c>
      <c r="M5" s="63">
        <f>データ数-2</f>
        <v>14</v>
      </c>
      <c r="O5" s="31" t="s">
        <v>297</v>
      </c>
      <c r="P5" s="38">
        <f>1-残差分散/合計分散</f>
        <v>0.72581248922850583</v>
      </c>
      <c r="Q5" s="57"/>
      <c r="R5" s="57"/>
      <c r="S5" s="57"/>
      <c r="T5" s="57"/>
      <c r="U5" s="57"/>
    </row>
    <row r="6" spans="1:21">
      <c r="A6" s="1">
        <v>39614</v>
      </c>
      <c r="B6" s="2">
        <v>358921</v>
      </c>
      <c r="C6" s="2">
        <v>26</v>
      </c>
      <c r="D6" s="55">
        <f t="shared" si="0"/>
        <v>28.130757880842566</v>
      </c>
      <c r="E6" s="55">
        <f t="shared" si="3"/>
        <v>-2.130757880842566</v>
      </c>
      <c r="F6" s="56">
        <f t="shared" si="1"/>
        <v>42160.53125</v>
      </c>
      <c r="G6" s="56">
        <f t="shared" si="2"/>
        <v>1574542080.25</v>
      </c>
      <c r="H6" s="56">
        <f t="shared" si="4"/>
        <v>1.12890625</v>
      </c>
      <c r="I6" s="56">
        <f t="shared" si="5"/>
        <v>10.196895893563156</v>
      </c>
      <c r="J6" s="56">
        <f t="shared" si="6"/>
        <v>4.5401291467727081</v>
      </c>
      <c r="L6" s="9" t="s">
        <v>71</v>
      </c>
      <c r="M6" s="70">
        <v>0.05</v>
      </c>
      <c r="O6" s="31" t="s">
        <v>298</v>
      </c>
      <c r="P6" s="59">
        <f>SQRT(残差分散)</f>
        <v>1.2892873163310741</v>
      </c>
      <c r="Q6" s="57"/>
      <c r="R6" s="57"/>
      <c r="S6" s="57"/>
      <c r="T6" s="57"/>
      <c r="U6" s="57"/>
    </row>
    <row r="7" spans="1:21" ht="14.25" thickBot="1">
      <c r="A7" s="1">
        <v>39615</v>
      </c>
      <c r="B7" s="2">
        <v>300190</v>
      </c>
      <c r="C7" s="2">
        <v>24</v>
      </c>
      <c r="D7" s="55">
        <f t="shared" si="0"/>
        <v>23.404425586648571</v>
      </c>
      <c r="E7" s="55">
        <f t="shared" si="3"/>
        <v>0.59557441335142869</v>
      </c>
      <c r="F7" s="56">
        <f t="shared" si="1"/>
        <v>17859.84375</v>
      </c>
      <c r="G7" s="56">
        <f t="shared" si="2"/>
        <v>362921550.25</v>
      </c>
      <c r="H7" s="56">
        <f t="shared" si="4"/>
        <v>0.87890625</v>
      </c>
      <c r="I7" s="56">
        <f t="shared" si="5"/>
        <v>2.3503171568728272</v>
      </c>
      <c r="J7" s="56">
        <f t="shared" si="6"/>
        <v>0.35470888183889687</v>
      </c>
      <c r="L7" s="9" t="s">
        <v>6</v>
      </c>
      <c r="M7" s="65">
        <f>ABS(M3*SQRT(M5)/SQRT(1-M3^2))</f>
        <v>6.3802105747216915</v>
      </c>
      <c r="O7" s="33" t="s">
        <v>286</v>
      </c>
      <c r="P7" s="39">
        <f>COUNT(C:C)</f>
        <v>16</v>
      </c>
      <c r="Q7" s="57"/>
      <c r="R7" s="57"/>
      <c r="S7" s="57"/>
      <c r="T7" s="57"/>
      <c r="U7" s="57"/>
    </row>
    <row r="8" spans="1:21">
      <c r="A8" s="1">
        <v>39616</v>
      </c>
      <c r="B8" s="2">
        <v>289013</v>
      </c>
      <c r="C8" s="2">
        <v>23</v>
      </c>
      <c r="D8" s="55">
        <f t="shared" si="0"/>
        <v>22.504965062356352</v>
      </c>
      <c r="E8" s="55">
        <f t="shared" si="3"/>
        <v>0.49503493764364848</v>
      </c>
      <c r="F8" s="56">
        <f t="shared" si="1"/>
        <v>58565.78125</v>
      </c>
      <c r="G8" s="56">
        <f t="shared" si="2"/>
        <v>913701756.25</v>
      </c>
      <c r="H8" s="56">
        <f t="shared" si="4"/>
        <v>3.75390625</v>
      </c>
      <c r="I8" s="56">
        <f t="shared" si="5"/>
        <v>5.9172262228569892</v>
      </c>
      <c r="J8" s="56">
        <f t="shared" si="6"/>
        <v>0.24505958948784962</v>
      </c>
      <c r="L8" s="9" t="s">
        <v>7</v>
      </c>
      <c r="M8" s="71">
        <f>TDIST(M7,M5,2)</f>
        <v>1.7099065599906865E-5</v>
      </c>
      <c r="P8" s="57"/>
      <c r="Q8" s="57"/>
      <c r="R8" s="57"/>
      <c r="S8" s="57"/>
      <c r="T8" s="57"/>
      <c r="U8" s="57"/>
    </row>
    <row r="9" spans="1:21" ht="14.25" thickBot="1">
      <c r="A9" s="1">
        <v>39617</v>
      </c>
      <c r="B9" s="2">
        <v>278912</v>
      </c>
      <c r="C9" s="2">
        <v>20</v>
      </c>
      <c r="D9" s="55">
        <f t="shared" si="0"/>
        <v>21.692094814894986</v>
      </c>
      <c r="E9" s="55">
        <f t="shared" si="3"/>
        <v>-1.6920948148949861</v>
      </c>
      <c r="F9" s="56">
        <f t="shared" si="1"/>
        <v>199121.96875</v>
      </c>
      <c r="G9" s="56">
        <f t="shared" si="2"/>
        <v>1626387912.25</v>
      </c>
      <c r="H9" s="56">
        <f t="shared" si="4"/>
        <v>24.37890625</v>
      </c>
      <c r="I9" s="56">
        <f t="shared" si="5"/>
        <v>10.532654815506509</v>
      </c>
      <c r="J9" s="56">
        <f t="shared" si="6"/>
        <v>2.863184862594502</v>
      </c>
      <c r="L9" s="50" t="s">
        <v>314</v>
      </c>
      <c r="M9" s="66">
        <f>TINV(M6,M5)</f>
        <v>2.1447866812820848</v>
      </c>
      <c r="O9" t="s">
        <v>299</v>
      </c>
      <c r="P9" s="57"/>
      <c r="Q9" s="57"/>
      <c r="R9" s="57"/>
      <c r="S9" s="57"/>
      <c r="T9" s="57"/>
      <c r="U9" s="57"/>
    </row>
    <row r="10" spans="1:21">
      <c r="A10" s="1">
        <v>39618</v>
      </c>
      <c r="B10" s="2">
        <v>301234</v>
      </c>
      <c r="C10" s="2">
        <v>26</v>
      </c>
      <c r="D10" s="55">
        <f t="shared" si="0"/>
        <v>23.488440687960288</v>
      </c>
      <c r="E10" s="55">
        <f t="shared" si="3"/>
        <v>2.5115593120397115</v>
      </c>
      <c r="F10" s="56">
        <f t="shared" si="1"/>
        <v>-19131.90625</v>
      </c>
      <c r="G10" s="56">
        <f t="shared" si="2"/>
        <v>324234042.25</v>
      </c>
      <c r="H10" s="56">
        <f t="shared" si="4"/>
        <v>1.12890625</v>
      </c>
      <c r="I10" s="56">
        <f t="shared" si="5"/>
        <v>2.0997728898090018</v>
      </c>
      <c r="J10" s="56">
        <f t="shared" si="6"/>
        <v>6.3079301778933825</v>
      </c>
      <c r="M10" s="64"/>
      <c r="O10" s="34"/>
      <c r="P10" s="34" t="s">
        <v>5</v>
      </c>
      <c r="Q10" s="34" t="s">
        <v>287</v>
      </c>
      <c r="R10" s="34" t="s">
        <v>288</v>
      </c>
      <c r="S10" s="34" t="s">
        <v>289</v>
      </c>
      <c r="T10" s="34" t="s">
        <v>300</v>
      </c>
      <c r="U10" s="57"/>
    </row>
    <row r="11" spans="1:21">
      <c r="A11" s="1">
        <v>39619</v>
      </c>
      <c r="B11" s="2">
        <v>312341</v>
      </c>
      <c r="C11" s="2">
        <v>23</v>
      </c>
      <c r="D11" s="55">
        <f t="shared" si="0"/>
        <v>24.382268015804403</v>
      </c>
      <c r="E11" s="55">
        <f t="shared" si="3"/>
        <v>-1.3822680158044029</v>
      </c>
      <c r="F11" s="56">
        <f t="shared" si="1"/>
        <v>13367.78125</v>
      </c>
      <c r="G11" s="56">
        <f t="shared" si="2"/>
        <v>47603100.25</v>
      </c>
      <c r="H11" s="56">
        <f t="shared" si="4"/>
        <v>3.75390625</v>
      </c>
      <c r="I11" s="56">
        <f t="shared" si="5"/>
        <v>0.30828255627377971</v>
      </c>
      <c r="J11" s="56">
        <f t="shared" si="6"/>
        <v>1.9106648675158449</v>
      </c>
      <c r="L11" s="51" t="s">
        <v>268</v>
      </c>
      <c r="M11" s="63">
        <f>AVERAGE(C2:C17)</f>
        <v>24.9375</v>
      </c>
      <c r="O11" s="31" t="s">
        <v>352</v>
      </c>
      <c r="P11" s="38">
        <f>COUNTA(O17)</f>
        <v>1</v>
      </c>
      <c r="Q11" s="60">
        <f>SUM(I2:I17)</f>
        <v>67.665835023269452</v>
      </c>
      <c r="R11" s="59">
        <f>Q11/P11</f>
        <v>67.665835023269452</v>
      </c>
      <c r="S11" s="38">
        <f>R11/R12</f>
        <v>40.707086977790517</v>
      </c>
      <c r="T11" s="38">
        <f>FDIST(S11,P11,P12)</f>
        <v>1.7099065599906804E-5</v>
      </c>
      <c r="U11" s="57"/>
    </row>
    <row r="12" spans="1:21">
      <c r="A12" s="1">
        <v>39620</v>
      </c>
      <c r="B12" s="2">
        <v>323109</v>
      </c>
      <c r="C12" s="2">
        <v>25</v>
      </c>
      <c r="D12" s="55">
        <f t="shared" si="0"/>
        <v>25.248814577992704</v>
      </c>
      <c r="E12" s="55">
        <f t="shared" si="3"/>
        <v>-0.24881457799270379</v>
      </c>
      <c r="F12" s="56">
        <f t="shared" si="1"/>
        <v>241.78125</v>
      </c>
      <c r="G12" s="56">
        <f t="shared" si="2"/>
        <v>14965292.25</v>
      </c>
      <c r="H12" s="56">
        <f t="shared" si="4"/>
        <v>3.90625E-3</v>
      </c>
      <c r="I12" s="56">
        <f t="shared" si="5"/>
        <v>9.6916766470775254E-2</v>
      </c>
      <c r="J12" s="56">
        <f t="shared" si="6"/>
        <v>6.1908694221687939E-2</v>
      </c>
      <c r="L12" s="51" t="s">
        <v>356</v>
      </c>
      <c r="M12" s="67">
        <f>SUM(G2:G17)</f>
        <v>10448542944</v>
      </c>
      <c r="O12" s="31" t="s">
        <v>302</v>
      </c>
      <c r="P12" s="38">
        <f>P13-P11</f>
        <v>14</v>
      </c>
      <c r="Q12" s="60">
        <f>SUM(J2:J17)</f>
        <v>23.271664976730563</v>
      </c>
      <c r="R12" s="59">
        <f>Q12/P12</f>
        <v>1.6622617840521829</v>
      </c>
      <c r="S12" s="38"/>
      <c r="T12" s="38"/>
      <c r="U12" s="57"/>
    </row>
    <row r="13" spans="1:21" ht="14.25" thickBot="1">
      <c r="A13" s="1">
        <v>39621</v>
      </c>
      <c r="B13" s="2">
        <v>331789</v>
      </c>
      <c r="C13" s="2">
        <v>28</v>
      </c>
      <c r="D13" s="55">
        <f t="shared" si="0"/>
        <v>25.947330937557563</v>
      </c>
      <c r="E13" s="55">
        <f t="shared" si="3"/>
        <v>2.0526690624424369</v>
      </c>
      <c r="F13" s="56">
        <f t="shared" si="1"/>
        <v>38429.78125</v>
      </c>
      <c r="G13" s="56">
        <f t="shared" si="2"/>
        <v>157464852.25</v>
      </c>
      <c r="H13" s="56">
        <f t="shared" si="4"/>
        <v>9.37890625</v>
      </c>
      <c r="I13" s="56">
        <f t="shared" si="5"/>
        <v>1.0197585224483869</v>
      </c>
      <c r="J13" s="56">
        <f t="shared" si="6"/>
        <v>4.2134502799083071</v>
      </c>
      <c r="L13" s="51" t="s">
        <v>269</v>
      </c>
      <c r="M13" s="63">
        <f>Syy/(データ数-1)</f>
        <v>6.0625</v>
      </c>
      <c r="O13" s="33" t="s">
        <v>290</v>
      </c>
      <c r="P13" s="39">
        <f>P7-1</f>
        <v>15</v>
      </c>
      <c r="Q13" s="61">
        <f>SUM(H2:H17)</f>
        <v>90.9375</v>
      </c>
      <c r="R13" s="62">
        <f>Q13/P13</f>
        <v>6.0625</v>
      </c>
      <c r="S13" s="39"/>
      <c r="T13" s="39"/>
      <c r="U13" s="57"/>
    </row>
    <row r="14" spans="1:21" ht="14.25" thickBot="1">
      <c r="A14" s="1">
        <v>39622</v>
      </c>
      <c r="B14" s="2">
        <v>301923</v>
      </c>
      <c r="C14" s="2">
        <v>24</v>
      </c>
      <c r="D14" s="55">
        <f t="shared" si="0"/>
        <v>23.543887435856625</v>
      </c>
      <c r="E14" s="55">
        <f t="shared" si="3"/>
        <v>0.45611256414337475</v>
      </c>
      <c r="F14" s="56">
        <f t="shared" si="1"/>
        <v>16235.15625</v>
      </c>
      <c r="G14" s="56">
        <f t="shared" si="2"/>
        <v>299895806.25</v>
      </c>
      <c r="H14" s="56">
        <f t="shared" si="4"/>
        <v>0.87890625</v>
      </c>
      <c r="I14" s="56">
        <f t="shared" si="5"/>
        <v>1.9421559789382719</v>
      </c>
      <c r="J14" s="56">
        <f t="shared" si="6"/>
        <v>0.20803867116944294</v>
      </c>
      <c r="L14" s="51" t="s">
        <v>305</v>
      </c>
      <c r="M14" s="63">
        <f>SQRT(気温分散)</f>
        <v>2.462214450449026</v>
      </c>
      <c r="P14" s="57"/>
      <c r="Q14" s="57"/>
      <c r="R14" s="57"/>
      <c r="S14" s="57"/>
      <c r="T14" s="57"/>
      <c r="U14" s="57"/>
    </row>
    <row r="15" spans="1:21">
      <c r="A15" s="1">
        <v>39623</v>
      </c>
      <c r="B15" s="2">
        <v>340123</v>
      </c>
      <c r="C15" s="2">
        <v>27</v>
      </c>
      <c r="D15" s="55">
        <f t="shared" si="0"/>
        <v>26.618003211821797</v>
      </c>
      <c r="E15" s="55">
        <f t="shared" si="3"/>
        <v>0.38199678817820271</v>
      </c>
      <c r="F15" s="56">
        <f t="shared" si="1"/>
        <v>43070.15625</v>
      </c>
      <c r="G15" s="56">
        <f t="shared" si="2"/>
        <v>436078806.25</v>
      </c>
      <c r="H15" s="56">
        <f t="shared" si="4"/>
        <v>4.25390625</v>
      </c>
      <c r="I15" s="56">
        <f t="shared" si="5"/>
        <v>2.8240910449433767</v>
      </c>
      <c r="J15" s="56">
        <f t="shared" si="6"/>
        <v>0.14592154617846165</v>
      </c>
      <c r="M15" s="68"/>
      <c r="O15" s="34"/>
      <c r="P15" s="34" t="s">
        <v>304</v>
      </c>
      <c r="Q15" s="34" t="s">
        <v>285</v>
      </c>
      <c r="R15" s="34" t="s">
        <v>291</v>
      </c>
      <c r="S15" s="34" t="s">
        <v>292</v>
      </c>
      <c r="T15" s="35"/>
      <c r="U15" s="57"/>
    </row>
    <row r="16" spans="1:21">
      <c r="A16" s="1">
        <v>39624</v>
      </c>
      <c r="B16" s="2">
        <v>350134</v>
      </c>
      <c r="C16" s="2">
        <v>27</v>
      </c>
      <c r="D16" s="55">
        <f t="shared" si="0"/>
        <v>27.423630778135603</v>
      </c>
      <c r="E16" s="55">
        <f t="shared" si="3"/>
        <v>-0.42363077813560324</v>
      </c>
      <c r="F16" s="56">
        <f t="shared" si="1"/>
        <v>63717.84375</v>
      </c>
      <c r="G16" s="56">
        <f t="shared" si="2"/>
        <v>954408342.25</v>
      </c>
      <c r="H16" s="56">
        <f t="shared" si="4"/>
        <v>4.25390625</v>
      </c>
      <c r="I16" s="56">
        <f t="shared" si="5"/>
        <v>6.1808462459931404</v>
      </c>
      <c r="J16" s="56">
        <f t="shared" si="6"/>
        <v>0.17946303618377782</v>
      </c>
      <c r="L16" s="51" t="s">
        <v>266</v>
      </c>
      <c r="M16" s="63">
        <f>AVERAGE(B2:B17)</f>
        <v>319240.5</v>
      </c>
      <c r="O16" s="31" t="s">
        <v>293</v>
      </c>
      <c r="P16" s="59">
        <f>気温平均-傾き*売上平均</f>
        <v>-0.75313500986937143</v>
      </c>
      <c r="Q16" s="59">
        <f>SQRT(残差分散*((1/データ数)+売上平均^2/Sxx))</f>
        <v>4.0394923907753304</v>
      </c>
      <c r="R16" s="59">
        <f>ABS(P16/Q16)</f>
        <v>0.18644298268496468</v>
      </c>
      <c r="S16" s="59">
        <f>TDIST(R16,P12,2)</f>
        <v>0.8547720281057507</v>
      </c>
      <c r="T16" s="38"/>
      <c r="U16" s="57"/>
    </row>
    <row r="17" spans="1:22" ht="14.25" thickBot="1">
      <c r="A17" s="1">
        <v>39625</v>
      </c>
      <c r="B17" s="2">
        <v>370192</v>
      </c>
      <c r="C17" s="2">
        <v>30</v>
      </c>
      <c r="D17" s="55">
        <f t="shared" si="0"/>
        <v>29.03778298322224</v>
      </c>
      <c r="E17" s="55">
        <f t="shared" si="3"/>
        <v>0.96221701677776039</v>
      </c>
      <c r="F17" s="56">
        <f t="shared" si="1"/>
        <v>257941.96875</v>
      </c>
      <c r="G17" s="56">
        <f t="shared" si="2"/>
        <v>2596055352.25</v>
      </c>
      <c r="H17" s="56">
        <f t="shared" si="4"/>
        <v>25.62890625</v>
      </c>
      <c r="I17" s="56">
        <f t="shared" si="5"/>
        <v>16.812320542501869</v>
      </c>
      <c r="J17" s="56">
        <f t="shared" si="6"/>
        <v>0.92586158737669022</v>
      </c>
      <c r="L17" s="51" t="s">
        <v>273</v>
      </c>
      <c r="M17" s="67">
        <f>SUM(H2:H17)</f>
        <v>90.9375</v>
      </c>
      <c r="O17" s="33" t="s">
        <v>353</v>
      </c>
      <c r="P17" s="62">
        <f>Sxy/Sxx</f>
        <v>8.0474234972910299E-5</v>
      </c>
      <c r="Q17" s="62">
        <f>SQRT(残差分散/Sxx)</f>
        <v>1.2613100152485268E-5</v>
      </c>
      <c r="R17" s="62">
        <f>ABS(P17/Q17)</f>
        <v>6.3802105747216924</v>
      </c>
      <c r="S17" s="62">
        <f>TDIST(R17,P12,2)</f>
        <v>1.7099065599906804E-5</v>
      </c>
      <c r="T17" s="38"/>
      <c r="U17" s="57"/>
    </row>
    <row r="18" spans="1:22">
      <c r="L18" s="51" t="s">
        <v>267</v>
      </c>
      <c r="M18" s="63">
        <f>Sxx/(データ数-1)</f>
        <v>696569529.60000002</v>
      </c>
      <c r="P18" s="57"/>
      <c r="Q18" s="57"/>
      <c r="R18" s="57"/>
      <c r="S18" s="57"/>
      <c r="T18" s="40"/>
      <c r="U18" s="40"/>
    </row>
    <row r="19" spans="1:22">
      <c r="L19" s="51" t="s">
        <v>306</v>
      </c>
      <c r="M19" s="63">
        <f>SQRT(売上分散)</f>
        <v>26392.603691185908</v>
      </c>
      <c r="P19" s="57"/>
      <c r="Q19" s="57"/>
      <c r="R19" s="57"/>
      <c r="S19" s="57"/>
      <c r="T19" s="57"/>
      <c r="U19" s="57"/>
    </row>
    <row r="20" spans="1:22">
      <c r="M20" s="64"/>
      <c r="P20" s="57"/>
      <c r="Q20" s="57"/>
      <c r="R20" s="57"/>
      <c r="S20" s="57"/>
      <c r="T20" s="57"/>
      <c r="U20" s="57"/>
    </row>
    <row r="21" spans="1:22">
      <c r="L21" s="51" t="s">
        <v>357</v>
      </c>
      <c r="M21" s="63">
        <f>SUM(F2:F17)</f>
        <v>840838.5</v>
      </c>
      <c r="P21" s="58"/>
      <c r="Q21" s="57"/>
      <c r="R21" s="57"/>
      <c r="S21" s="57"/>
      <c r="T21" s="57"/>
      <c r="U21" s="57"/>
    </row>
    <row r="22" spans="1:22">
      <c r="L22" s="51" t="s">
        <v>270</v>
      </c>
      <c r="M22" s="63">
        <f>(Sxy/(データ数-1))</f>
        <v>56055.9</v>
      </c>
      <c r="O22" s="29"/>
      <c r="P22" s="29"/>
      <c r="Q22" s="29"/>
      <c r="R22" s="29"/>
      <c r="S22" s="29"/>
      <c r="T22" s="29"/>
      <c r="U22" s="29"/>
      <c r="V22" s="29"/>
    </row>
    <row r="23" spans="1:22">
      <c r="M23" s="64"/>
      <c r="O23" s="29"/>
      <c r="P23" s="29"/>
      <c r="Q23" s="29"/>
      <c r="R23" s="29"/>
      <c r="S23" s="29"/>
      <c r="T23" s="29"/>
      <c r="U23" s="29"/>
      <c r="V23" s="29"/>
    </row>
    <row r="24" spans="1:22">
      <c r="L24" s="50" t="s">
        <v>264</v>
      </c>
      <c r="M24" s="67">
        <f>SUM(I2:I17)</f>
        <v>67.665835023269452</v>
      </c>
      <c r="O24" s="52"/>
      <c r="P24" s="52"/>
      <c r="Q24" s="29"/>
      <c r="R24" s="29"/>
      <c r="S24" s="29"/>
      <c r="T24" s="29"/>
      <c r="U24" s="29"/>
      <c r="V24" s="29"/>
    </row>
    <row r="25" spans="1:22">
      <c r="L25" s="50" t="s">
        <v>358</v>
      </c>
      <c r="M25" s="67">
        <f>回帰変動</f>
        <v>67.665835023269452</v>
      </c>
      <c r="O25" s="31"/>
      <c r="P25" s="31"/>
      <c r="Q25" s="29"/>
      <c r="R25" s="29"/>
      <c r="S25" s="29"/>
      <c r="T25" s="29"/>
      <c r="U25" s="29"/>
      <c r="V25" s="29"/>
    </row>
    <row r="26" spans="1:22">
      <c r="M26" s="68"/>
      <c r="O26" s="31"/>
      <c r="P26" s="31"/>
      <c r="Q26" s="29"/>
      <c r="R26" s="29"/>
      <c r="S26" s="29"/>
      <c r="T26" s="29"/>
      <c r="U26" s="29"/>
      <c r="V26" s="29"/>
    </row>
    <row r="27" spans="1:22">
      <c r="L27" s="50" t="s">
        <v>263</v>
      </c>
      <c r="M27" s="67">
        <f>Syy-回帰変動</f>
        <v>23.271664976730548</v>
      </c>
      <c r="O27" s="31"/>
      <c r="P27" s="31"/>
      <c r="Q27" s="29"/>
      <c r="R27" s="29"/>
      <c r="S27" s="29"/>
      <c r="T27" s="29"/>
      <c r="U27" s="29"/>
      <c r="V27" s="29"/>
    </row>
    <row r="28" spans="1:22">
      <c r="L28" s="51" t="s">
        <v>359</v>
      </c>
      <c r="M28" s="67">
        <f>残差変動/自由度</f>
        <v>1.6622617840521821</v>
      </c>
      <c r="O28" s="31"/>
      <c r="P28" s="31"/>
      <c r="Q28" s="29"/>
      <c r="R28" s="29"/>
      <c r="S28" s="29"/>
      <c r="T28" s="29"/>
      <c r="U28" s="29"/>
      <c r="V28" s="29"/>
    </row>
    <row r="29" spans="1:22">
      <c r="M29" s="64"/>
      <c r="O29" s="31"/>
      <c r="P29" s="31"/>
      <c r="Q29" s="29"/>
      <c r="R29" s="29"/>
      <c r="S29" s="29"/>
      <c r="T29" s="29"/>
      <c r="U29" s="29"/>
      <c r="V29" s="29"/>
    </row>
    <row r="30" spans="1:22">
      <c r="L30" s="51" t="s">
        <v>294</v>
      </c>
      <c r="M30" s="63">
        <f>回帰変動/Syy</f>
        <v>0.74409165661327237</v>
      </c>
      <c r="O30" s="29"/>
      <c r="P30" s="29"/>
      <c r="Q30" s="29"/>
      <c r="R30" s="29"/>
      <c r="S30" s="29"/>
      <c r="T30" s="29"/>
      <c r="U30" s="29"/>
      <c r="V30" s="29"/>
    </row>
    <row r="31" spans="1:22">
      <c r="L31" s="53" t="s">
        <v>265</v>
      </c>
      <c r="M31" s="63">
        <f>Sxy/SQRT(Sxx*Syy)</f>
        <v>0.86260747539844107</v>
      </c>
      <c r="N31" s="54"/>
      <c r="O31" s="29"/>
      <c r="P31" s="29"/>
      <c r="Q31" s="29"/>
      <c r="R31" s="29"/>
      <c r="S31" s="29"/>
      <c r="T31" s="29"/>
      <c r="U31" s="29"/>
      <c r="V31" s="29"/>
    </row>
    <row r="32" spans="1:22">
      <c r="M32" s="68"/>
      <c r="O32" s="35"/>
      <c r="P32" s="35"/>
      <c r="Q32" s="35"/>
      <c r="R32" s="35"/>
      <c r="S32" s="35"/>
      <c r="T32" s="35"/>
      <c r="U32" s="29"/>
      <c r="V32" s="29"/>
    </row>
    <row r="33" spans="12:22">
      <c r="L33" s="50" t="s">
        <v>261</v>
      </c>
      <c r="M33" s="67">
        <f>Sxy/Sxx</f>
        <v>8.0474234972910299E-5</v>
      </c>
      <c r="O33" s="31"/>
      <c r="P33" s="31"/>
      <c r="Q33" s="31"/>
      <c r="R33" s="31"/>
      <c r="S33" s="31"/>
      <c r="T33" s="31"/>
      <c r="U33" s="29"/>
      <c r="V33" s="29"/>
    </row>
    <row r="34" spans="12:22">
      <c r="L34" s="50" t="s">
        <v>262</v>
      </c>
      <c r="M34" s="67">
        <f>気温平均-傾き*売上平均</f>
        <v>-0.75313500986937143</v>
      </c>
      <c r="O34" s="31"/>
      <c r="P34" s="31"/>
      <c r="Q34" s="31"/>
      <c r="R34" s="31"/>
      <c r="S34" s="31"/>
      <c r="T34" s="31"/>
      <c r="U34" s="29"/>
      <c r="V34" s="29"/>
    </row>
    <row r="35" spans="12:22">
      <c r="M35" s="68"/>
      <c r="O35" s="31"/>
      <c r="P35" s="31"/>
      <c r="Q35" s="31"/>
      <c r="R35" s="31"/>
      <c r="S35" s="31"/>
      <c r="T35" s="31"/>
      <c r="U35" s="29"/>
      <c r="V35" s="29"/>
    </row>
    <row r="36" spans="12:22">
      <c r="L36" s="9" t="s">
        <v>353</v>
      </c>
      <c r="M36" s="69" t="s">
        <v>354</v>
      </c>
      <c r="O36" s="29"/>
      <c r="P36" s="29"/>
      <c r="Q36" s="29"/>
      <c r="R36" s="29"/>
      <c r="S36" s="29"/>
      <c r="T36" s="29"/>
      <c r="U36" s="29"/>
      <c r="V36" s="29"/>
    </row>
    <row r="37" spans="12:22">
      <c r="L37" s="55">
        <v>300000</v>
      </c>
      <c r="M37" s="67">
        <f>傾き*L37+切片</f>
        <v>23.38913548200372</v>
      </c>
      <c r="O37" s="35"/>
      <c r="P37" s="35"/>
      <c r="Q37" s="35"/>
      <c r="R37" s="35"/>
      <c r="S37" s="35"/>
      <c r="T37" s="35"/>
      <c r="U37" s="35"/>
      <c r="V37" s="35"/>
    </row>
    <row r="38" spans="12:22">
      <c r="O38" s="31"/>
      <c r="P38" s="31"/>
      <c r="Q38" s="31"/>
      <c r="R38" s="31"/>
      <c r="S38" s="31"/>
      <c r="T38" s="31"/>
      <c r="U38" s="31"/>
      <c r="V38" s="31"/>
    </row>
    <row r="39" spans="12:22">
      <c r="O39" s="31"/>
      <c r="P39" s="31"/>
      <c r="Q39" s="31"/>
      <c r="R39" s="31"/>
      <c r="S39" s="31"/>
      <c r="T39" s="31"/>
      <c r="U39" s="31"/>
      <c r="V39" s="31"/>
    </row>
  </sheetData>
  <phoneticPr fontId="2"/>
  <pageMargins left="0.79" right="0.79" top="0.98" bottom="0.98" header="0.51" footer="0.5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E19" sqref="E19"/>
    </sheetView>
  </sheetViews>
  <sheetFormatPr defaultRowHeight="13.5"/>
  <cols>
    <col min="4" max="4" width="3.125" customWidth="1"/>
    <col min="5" max="5" width="18.875" customWidth="1"/>
    <col min="6" max="6" width="11.875" customWidth="1"/>
    <col min="7" max="7" width="4.375" customWidth="1"/>
  </cols>
  <sheetData>
    <row r="1" spans="1:6">
      <c r="A1" s="20" t="s">
        <v>0</v>
      </c>
      <c r="B1" s="21" t="s">
        <v>1</v>
      </c>
      <c r="C1" s="21" t="s">
        <v>2</v>
      </c>
    </row>
    <row r="2" spans="1:6">
      <c r="A2" s="1">
        <v>39610</v>
      </c>
      <c r="B2" s="2">
        <v>24</v>
      </c>
      <c r="C2" s="2">
        <v>190130</v>
      </c>
      <c r="E2" s="9" t="s">
        <v>3</v>
      </c>
      <c r="F2" s="15"/>
    </row>
    <row r="3" spans="1:6">
      <c r="A3" s="1">
        <v>39611</v>
      </c>
      <c r="B3" s="2">
        <v>22</v>
      </c>
      <c r="C3" s="2">
        <v>210988</v>
      </c>
      <c r="E3" s="9" t="s">
        <v>4</v>
      </c>
      <c r="F3" s="15"/>
    </row>
    <row r="4" spans="1:6">
      <c r="A4" s="1">
        <v>39612</v>
      </c>
      <c r="B4" s="2">
        <v>26</v>
      </c>
      <c r="C4" s="2">
        <v>169013</v>
      </c>
    </row>
    <row r="5" spans="1:6">
      <c r="A5" s="1">
        <v>39613</v>
      </c>
      <c r="B5" s="2">
        <v>24</v>
      </c>
      <c r="C5" s="2">
        <v>179902</v>
      </c>
      <c r="E5" s="9" t="s">
        <v>5</v>
      </c>
      <c r="F5" s="15"/>
    </row>
    <row r="6" spans="1:6">
      <c r="A6" s="1">
        <v>39614</v>
      </c>
      <c r="B6" s="2">
        <v>26</v>
      </c>
      <c r="C6" s="2">
        <v>141079</v>
      </c>
      <c r="E6" s="9" t="s">
        <v>71</v>
      </c>
      <c r="F6" s="16">
        <v>0.05</v>
      </c>
    </row>
    <row r="7" spans="1:6">
      <c r="A7" s="1">
        <v>39615</v>
      </c>
      <c r="B7" s="2">
        <v>24</v>
      </c>
      <c r="C7" s="2">
        <v>199810</v>
      </c>
      <c r="E7" s="9" t="s">
        <v>6</v>
      </c>
      <c r="F7" s="18">
        <f>ABS(F3*SQRT(F5)/SQRT(1-F3^2))</f>
        <v>0</v>
      </c>
    </row>
    <row r="8" spans="1:6">
      <c r="A8" s="1">
        <v>39616</v>
      </c>
      <c r="B8" s="2">
        <v>23</v>
      </c>
      <c r="C8" s="2">
        <v>210987</v>
      </c>
      <c r="E8" s="9" t="s">
        <v>7</v>
      </c>
      <c r="F8" s="19"/>
    </row>
    <row r="9" spans="1:6">
      <c r="A9" s="1">
        <v>39617</v>
      </c>
      <c r="B9" s="2">
        <v>20</v>
      </c>
      <c r="C9" s="2">
        <v>221088</v>
      </c>
    </row>
    <row r="10" spans="1:6">
      <c r="A10" s="1">
        <v>39618</v>
      </c>
      <c r="B10" s="2">
        <v>26</v>
      </c>
      <c r="C10" s="2">
        <v>198766</v>
      </c>
      <c r="E10" s="12" t="s">
        <v>261</v>
      </c>
      <c r="F10" s="15"/>
    </row>
    <row r="11" spans="1:6">
      <c r="A11" s="1">
        <v>39619</v>
      </c>
      <c r="B11" s="2">
        <v>23</v>
      </c>
      <c r="C11" s="2">
        <v>187659</v>
      </c>
      <c r="E11" s="12" t="s">
        <v>262</v>
      </c>
      <c r="F11" s="15"/>
    </row>
    <row r="12" spans="1:6">
      <c r="A12" s="1">
        <v>39620</v>
      </c>
      <c r="B12" s="2">
        <v>25</v>
      </c>
      <c r="C12" s="2">
        <v>176891</v>
      </c>
    </row>
    <row r="13" spans="1:6">
      <c r="A13" s="1">
        <v>39621</v>
      </c>
      <c r="B13" s="2">
        <v>28</v>
      </c>
      <c r="C13" s="2">
        <v>168211</v>
      </c>
      <c r="E13" s="9" t="s">
        <v>282</v>
      </c>
      <c r="F13" s="9" t="s">
        <v>283</v>
      </c>
    </row>
    <row r="14" spans="1:6">
      <c r="A14" s="1">
        <v>39622</v>
      </c>
      <c r="B14" s="2">
        <v>24</v>
      </c>
      <c r="C14" s="2">
        <v>198077</v>
      </c>
      <c r="E14" s="15"/>
      <c r="F14" s="15"/>
    </row>
    <row r="15" spans="1:6">
      <c r="A15" s="1">
        <v>39623</v>
      </c>
      <c r="B15" s="2">
        <v>27</v>
      </c>
      <c r="C15" s="2">
        <v>159877</v>
      </c>
    </row>
    <row r="16" spans="1:6">
      <c r="A16" s="1">
        <v>39624</v>
      </c>
      <c r="B16" s="2">
        <v>27</v>
      </c>
      <c r="C16" s="2">
        <v>149866</v>
      </c>
    </row>
    <row r="17" spans="1:3">
      <c r="A17" s="1">
        <v>39625</v>
      </c>
      <c r="B17" s="2">
        <v>30</v>
      </c>
      <c r="C17" s="2">
        <v>129808</v>
      </c>
    </row>
  </sheetData>
  <phoneticPr fontId="2"/>
  <pageMargins left="0.79" right="0.79" top="0.98" bottom="0.98" header="0.51" footer="0.5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zoomScaleNormal="100" workbookViewId="0"/>
  </sheetViews>
  <sheetFormatPr defaultRowHeight="13.5"/>
  <cols>
    <col min="1" max="1" width="12" customWidth="1"/>
    <col min="2" max="12" width="7.375" customWidth="1"/>
    <col min="13" max="13" width="1.125" customWidth="1"/>
    <col min="257" max="257" width="12" customWidth="1"/>
    <col min="258" max="268" width="7.375" customWidth="1"/>
    <col min="269" max="269" width="1.125" customWidth="1"/>
    <col min="513" max="513" width="12" customWidth="1"/>
    <col min="514" max="524" width="7.375" customWidth="1"/>
    <col min="525" max="525" width="1.125" customWidth="1"/>
    <col min="769" max="769" width="12" customWidth="1"/>
    <col min="770" max="780" width="7.375" customWidth="1"/>
    <col min="781" max="781" width="1.125" customWidth="1"/>
    <col min="1025" max="1025" width="12" customWidth="1"/>
    <col min="1026" max="1036" width="7.375" customWidth="1"/>
    <col min="1037" max="1037" width="1.125" customWidth="1"/>
    <col min="1281" max="1281" width="12" customWidth="1"/>
    <col min="1282" max="1292" width="7.375" customWidth="1"/>
    <col min="1293" max="1293" width="1.125" customWidth="1"/>
    <col min="1537" max="1537" width="12" customWidth="1"/>
    <col min="1538" max="1548" width="7.375" customWidth="1"/>
    <col min="1549" max="1549" width="1.125" customWidth="1"/>
    <col min="1793" max="1793" width="12" customWidth="1"/>
    <col min="1794" max="1804" width="7.375" customWidth="1"/>
    <col min="1805" max="1805" width="1.125" customWidth="1"/>
    <col min="2049" max="2049" width="12" customWidth="1"/>
    <col min="2050" max="2060" width="7.375" customWidth="1"/>
    <col min="2061" max="2061" width="1.125" customWidth="1"/>
    <col min="2305" max="2305" width="12" customWidth="1"/>
    <col min="2306" max="2316" width="7.375" customWidth="1"/>
    <col min="2317" max="2317" width="1.125" customWidth="1"/>
    <col min="2561" max="2561" width="12" customWidth="1"/>
    <col min="2562" max="2572" width="7.375" customWidth="1"/>
    <col min="2573" max="2573" width="1.125" customWidth="1"/>
    <col min="2817" max="2817" width="12" customWidth="1"/>
    <col min="2818" max="2828" width="7.375" customWidth="1"/>
    <col min="2829" max="2829" width="1.125" customWidth="1"/>
    <col min="3073" max="3073" width="12" customWidth="1"/>
    <col min="3074" max="3084" width="7.375" customWidth="1"/>
    <col min="3085" max="3085" width="1.125" customWidth="1"/>
    <col min="3329" max="3329" width="12" customWidth="1"/>
    <col min="3330" max="3340" width="7.375" customWidth="1"/>
    <col min="3341" max="3341" width="1.125" customWidth="1"/>
    <col min="3585" max="3585" width="12" customWidth="1"/>
    <col min="3586" max="3596" width="7.375" customWidth="1"/>
    <col min="3597" max="3597" width="1.125" customWidth="1"/>
    <col min="3841" max="3841" width="12" customWidth="1"/>
    <col min="3842" max="3852" width="7.375" customWidth="1"/>
    <col min="3853" max="3853" width="1.125" customWidth="1"/>
    <col min="4097" max="4097" width="12" customWidth="1"/>
    <col min="4098" max="4108" width="7.375" customWidth="1"/>
    <col min="4109" max="4109" width="1.125" customWidth="1"/>
    <col min="4353" max="4353" width="12" customWidth="1"/>
    <col min="4354" max="4364" width="7.375" customWidth="1"/>
    <col min="4365" max="4365" width="1.125" customWidth="1"/>
    <col min="4609" max="4609" width="12" customWidth="1"/>
    <col min="4610" max="4620" width="7.375" customWidth="1"/>
    <col min="4621" max="4621" width="1.125" customWidth="1"/>
    <col min="4865" max="4865" width="12" customWidth="1"/>
    <col min="4866" max="4876" width="7.375" customWidth="1"/>
    <col min="4877" max="4877" width="1.125" customWidth="1"/>
    <col min="5121" max="5121" width="12" customWidth="1"/>
    <col min="5122" max="5132" width="7.375" customWidth="1"/>
    <col min="5133" max="5133" width="1.125" customWidth="1"/>
    <col min="5377" max="5377" width="12" customWidth="1"/>
    <col min="5378" max="5388" width="7.375" customWidth="1"/>
    <col min="5389" max="5389" width="1.125" customWidth="1"/>
    <col min="5633" max="5633" width="12" customWidth="1"/>
    <col min="5634" max="5644" width="7.375" customWidth="1"/>
    <col min="5645" max="5645" width="1.125" customWidth="1"/>
    <col min="5889" max="5889" width="12" customWidth="1"/>
    <col min="5890" max="5900" width="7.375" customWidth="1"/>
    <col min="5901" max="5901" width="1.125" customWidth="1"/>
    <col min="6145" max="6145" width="12" customWidth="1"/>
    <col min="6146" max="6156" width="7.375" customWidth="1"/>
    <col min="6157" max="6157" width="1.125" customWidth="1"/>
    <col min="6401" max="6401" width="12" customWidth="1"/>
    <col min="6402" max="6412" width="7.375" customWidth="1"/>
    <col min="6413" max="6413" width="1.125" customWidth="1"/>
    <col min="6657" max="6657" width="12" customWidth="1"/>
    <col min="6658" max="6668" width="7.375" customWidth="1"/>
    <col min="6669" max="6669" width="1.125" customWidth="1"/>
    <col min="6913" max="6913" width="12" customWidth="1"/>
    <col min="6914" max="6924" width="7.375" customWidth="1"/>
    <col min="6925" max="6925" width="1.125" customWidth="1"/>
    <col min="7169" max="7169" width="12" customWidth="1"/>
    <col min="7170" max="7180" width="7.375" customWidth="1"/>
    <col min="7181" max="7181" width="1.125" customWidth="1"/>
    <col min="7425" max="7425" width="12" customWidth="1"/>
    <col min="7426" max="7436" width="7.375" customWidth="1"/>
    <col min="7437" max="7437" width="1.125" customWidth="1"/>
    <col min="7681" max="7681" width="12" customWidth="1"/>
    <col min="7682" max="7692" width="7.375" customWidth="1"/>
    <col min="7693" max="7693" width="1.125" customWidth="1"/>
    <col min="7937" max="7937" width="12" customWidth="1"/>
    <col min="7938" max="7948" width="7.375" customWidth="1"/>
    <col min="7949" max="7949" width="1.125" customWidth="1"/>
    <col min="8193" max="8193" width="12" customWidth="1"/>
    <col min="8194" max="8204" width="7.375" customWidth="1"/>
    <col min="8205" max="8205" width="1.125" customWidth="1"/>
    <col min="8449" max="8449" width="12" customWidth="1"/>
    <col min="8450" max="8460" width="7.375" customWidth="1"/>
    <col min="8461" max="8461" width="1.125" customWidth="1"/>
    <col min="8705" max="8705" width="12" customWidth="1"/>
    <col min="8706" max="8716" width="7.375" customWidth="1"/>
    <col min="8717" max="8717" width="1.125" customWidth="1"/>
    <col min="8961" max="8961" width="12" customWidth="1"/>
    <col min="8962" max="8972" width="7.375" customWidth="1"/>
    <col min="8973" max="8973" width="1.125" customWidth="1"/>
    <col min="9217" max="9217" width="12" customWidth="1"/>
    <col min="9218" max="9228" width="7.375" customWidth="1"/>
    <col min="9229" max="9229" width="1.125" customWidth="1"/>
    <col min="9473" max="9473" width="12" customWidth="1"/>
    <col min="9474" max="9484" width="7.375" customWidth="1"/>
    <col min="9485" max="9485" width="1.125" customWidth="1"/>
    <col min="9729" max="9729" width="12" customWidth="1"/>
    <col min="9730" max="9740" width="7.375" customWidth="1"/>
    <col min="9741" max="9741" width="1.125" customWidth="1"/>
    <col min="9985" max="9985" width="12" customWidth="1"/>
    <col min="9986" max="9996" width="7.375" customWidth="1"/>
    <col min="9997" max="9997" width="1.125" customWidth="1"/>
    <col min="10241" max="10241" width="12" customWidth="1"/>
    <col min="10242" max="10252" width="7.375" customWidth="1"/>
    <col min="10253" max="10253" width="1.125" customWidth="1"/>
    <col min="10497" max="10497" width="12" customWidth="1"/>
    <col min="10498" max="10508" width="7.375" customWidth="1"/>
    <col min="10509" max="10509" width="1.125" customWidth="1"/>
    <col min="10753" max="10753" width="12" customWidth="1"/>
    <col min="10754" max="10764" width="7.375" customWidth="1"/>
    <col min="10765" max="10765" width="1.125" customWidth="1"/>
    <col min="11009" max="11009" width="12" customWidth="1"/>
    <col min="11010" max="11020" width="7.375" customWidth="1"/>
    <col min="11021" max="11021" width="1.125" customWidth="1"/>
    <col min="11265" max="11265" width="12" customWidth="1"/>
    <col min="11266" max="11276" width="7.375" customWidth="1"/>
    <col min="11277" max="11277" width="1.125" customWidth="1"/>
    <col min="11521" max="11521" width="12" customWidth="1"/>
    <col min="11522" max="11532" width="7.375" customWidth="1"/>
    <col min="11533" max="11533" width="1.125" customWidth="1"/>
    <col min="11777" max="11777" width="12" customWidth="1"/>
    <col min="11778" max="11788" width="7.375" customWidth="1"/>
    <col min="11789" max="11789" width="1.125" customWidth="1"/>
    <col min="12033" max="12033" width="12" customWidth="1"/>
    <col min="12034" max="12044" width="7.375" customWidth="1"/>
    <col min="12045" max="12045" width="1.125" customWidth="1"/>
    <col min="12289" max="12289" width="12" customWidth="1"/>
    <col min="12290" max="12300" width="7.375" customWidth="1"/>
    <col min="12301" max="12301" width="1.125" customWidth="1"/>
    <col min="12545" max="12545" width="12" customWidth="1"/>
    <col min="12546" max="12556" width="7.375" customWidth="1"/>
    <col min="12557" max="12557" width="1.125" customWidth="1"/>
    <col min="12801" max="12801" width="12" customWidth="1"/>
    <col min="12802" max="12812" width="7.375" customWidth="1"/>
    <col min="12813" max="12813" width="1.125" customWidth="1"/>
    <col min="13057" max="13057" width="12" customWidth="1"/>
    <col min="13058" max="13068" width="7.375" customWidth="1"/>
    <col min="13069" max="13069" width="1.125" customWidth="1"/>
    <col min="13313" max="13313" width="12" customWidth="1"/>
    <col min="13314" max="13324" width="7.375" customWidth="1"/>
    <col min="13325" max="13325" width="1.125" customWidth="1"/>
    <col min="13569" max="13569" width="12" customWidth="1"/>
    <col min="13570" max="13580" width="7.375" customWidth="1"/>
    <col min="13581" max="13581" width="1.125" customWidth="1"/>
    <col min="13825" max="13825" width="12" customWidth="1"/>
    <col min="13826" max="13836" width="7.375" customWidth="1"/>
    <col min="13837" max="13837" width="1.125" customWidth="1"/>
    <col min="14081" max="14081" width="12" customWidth="1"/>
    <col min="14082" max="14092" width="7.375" customWidth="1"/>
    <col min="14093" max="14093" width="1.125" customWidth="1"/>
    <col min="14337" max="14337" width="12" customWidth="1"/>
    <col min="14338" max="14348" width="7.375" customWidth="1"/>
    <col min="14349" max="14349" width="1.125" customWidth="1"/>
    <col min="14593" max="14593" width="12" customWidth="1"/>
    <col min="14594" max="14604" width="7.375" customWidth="1"/>
    <col min="14605" max="14605" width="1.125" customWidth="1"/>
    <col min="14849" max="14849" width="12" customWidth="1"/>
    <col min="14850" max="14860" width="7.375" customWidth="1"/>
    <col min="14861" max="14861" width="1.125" customWidth="1"/>
    <col min="15105" max="15105" width="12" customWidth="1"/>
    <col min="15106" max="15116" width="7.375" customWidth="1"/>
    <col min="15117" max="15117" width="1.125" customWidth="1"/>
    <col min="15361" max="15361" width="12" customWidth="1"/>
    <col min="15362" max="15372" width="7.375" customWidth="1"/>
    <col min="15373" max="15373" width="1.125" customWidth="1"/>
    <col min="15617" max="15617" width="12" customWidth="1"/>
    <col min="15618" max="15628" width="7.375" customWidth="1"/>
    <col min="15629" max="15629" width="1.125" customWidth="1"/>
    <col min="15873" max="15873" width="12" customWidth="1"/>
    <col min="15874" max="15884" width="7.375" customWidth="1"/>
    <col min="15885" max="15885" width="1.125" customWidth="1"/>
    <col min="16129" max="16129" width="12" customWidth="1"/>
    <col min="16130" max="16140" width="7.375" customWidth="1"/>
    <col min="16141" max="16141" width="1.125" customWidth="1"/>
  </cols>
  <sheetData>
    <row r="1" spans="1:13" ht="40.5" customHeight="1">
      <c r="A1" s="20" t="s">
        <v>315</v>
      </c>
      <c r="B1" s="49" t="s">
        <v>316</v>
      </c>
      <c r="C1" s="49" t="s">
        <v>317</v>
      </c>
      <c r="D1" s="49" t="s">
        <v>318</v>
      </c>
      <c r="E1" s="49" t="s">
        <v>319</v>
      </c>
      <c r="F1" s="49" t="s">
        <v>320</v>
      </c>
      <c r="G1" s="49" t="s">
        <v>321</v>
      </c>
      <c r="H1" s="49" t="s">
        <v>322</v>
      </c>
      <c r="I1" s="49" t="s">
        <v>323</v>
      </c>
      <c r="J1" s="49" t="s">
        <v>324</v>
      </c>
      <c r="K1" s="49" t="s">
        <v>325</v>
      </c>
      <c r="L1" s="49" t="s">
        <v>326</v>
      </c>
      <c r="M1" s="46"/>
    </row>
    <row r="2" spans="1:13">
      <c r="A2" s="9" t="s">
        <v>327</v>
      </c>
      <c r="B2" s="15">
        <v>192</v>
      </c>
      <c r="C2" s="15">
        <v>143</v>
      </c>
      <c r="D2" s="15">
        <v>241</v>
      </c>
      <c r="E2" s="15">
        <v>246</v>
      </c>
      <c r="F2" s="15">
        <v>393</v>
      </c>
      <c r="G2" s="15">
        <v>268</v>
      </c>
      <c r="H2" s="15">
        <v>54</v>
      </c>
      <c r="I2" s="15">
        <v>107</v>
      </c>
      <c r="J2" s="15">
        <v>80</v>
      </c>
      <c r="K2" s="15">
        <v>282</v>
      </c>
      <c r="L2" s="15">
        <v>201</v>
      </c>
    </row>
    <row r="3" spans="1:13">
      <c r="A3" s="9" t="s">
        <v>328</v>
      </c>
      <c r="B3" s="15">
        <v>103</v>
      </c>
      <c r="C3" s="15">
        <v>156</v>
      </c>
      <c r="D3" s="15">
        <v>210</v>
      </c>
      <c r="E3" s="15">
        <v>299</v>
      </c>
      <c r="F3" s="15">
        <v>420</v>
      </c>
      <c r="G3" s="15">
        <v>179</v>
      </c>
      <c r="H3" s="15">
        <v>232</v>
      </c>
      <c r="I3" s="15">
        <v>40</v>
      </c>
      <c r="J3" s="15">
        <v>31</v>
      </c>
      <c r="K3" s="15">
        <v>112</v>
      </c>
      <c r="L3" s="15">
        <v>76</v>
      </c>
    </row>
    <row r="4" spans="1:13">
      <c r="A4" s="9" t="s">
        <v>329</v>
      </c>
      <c r="B4" s="15">
        <v>98</v>
      </c>
      <c r="C4" s="15">
        <v>116</v>
      </c>
      <c r="D4" s="15">
        <v>148</v>
      </c>
      <c r="E4" s="15">
        <v>228</v>
      </c>
      <c r="F4" s="15">
        <v>389</v>
      </c>
      <c r="G4" s="15">
        <v>183</v>
      </c>
      <c r="H4" s="15">
        <v>148</v>
      </c>
      <c r="I4" s="15">
        <v>45</v>
      </c>
      <c r="J4" s="15">
        <v>40</v>
      </c>
      <c r="K4" s="15">
        <v>192</v>
      </c>
      <c r="L4" s="15">
        <v>72</v>
      </c>
    </row>
    <row r="5" spans="1:13">
      <c r="A5" s="9" t="s">
        <v>330</v>
      </c>
      <c r="B5" s="15">
        <v>98</v>
      </c>
      <c r="C5" s="15">
        <v>85</v>
      </c>
      <c r="D5" s="15">
        <v>121</v>
      </c>
      <c r="E5" s="15">
        <v>125</v>
      </c>
      <c r="F5" s="15">
        <v>308</v>
      </c>
      <c r="G5" s="15">
        <v>165</v>
      </c>
      <c r="H5" s="15">
        <v>40</v>
      </c>
      <c r="I5" s="15">
        <v>54</v>
      </c>
      <c r="J5" s="15">
        <v>103</v>
      </c>
      <c r="K5" s="15">
        <v>143</v>
      </c>
      <c r="L5" s="15">
        <v>134</v>
      </c>
    </row>
    <row r="6" spans="1:13">
      <c r="A6" s="9" t="s">
        <v>331</v>
      </c>
      <c r="B6" s="15">
        <v>94</v>
      </c>
      <c r="C6" s="15">
        <v>72</v>
      </c>
      <c r="D6" s="15">
        <v>116</v>
      </c>
      <c r="E6" s="15">
        <v>112</v>
      </c>
      <c r="F6" s="15">
        <v>215</v>
      </c>
      <c r="G6" s="15">
        <v>215</v>
      </c>
      <c r="H6" s="15">
        <v>45</v>
      </c>
      <c r="I6" s="15">
        <v>76</v>
      </c>
      <c r="J6" s="15">
        <v>143</v>
      </c>
      <c r="K6" s="15">
        <v>183</v>
      </c>
      <c r="L6" s="15">
        <v>170</v>
      </c>
    </row>
    <row r="7" spans="1:13">
      <c r="A7" s="9" t="s">
        <v>332</v>
      </c>
      <c r="B7" s="15">
        <v>94</v>
      </c>
      <c r="C7" s="15">
        <v>156</v>
      </c>
      <c r="D7" s="15">
        <v>139</v>
      </c>
      <c r="E7" s="15">
        <v>237</v>
      </c>
      <c r="F7" s="15">
        <v>291</v>
      </c>
      <c r="G7" s="15">
        <v>277</v>
      </c>
      <c r="H7" s="15">
        <v>224</v>
      </c>
      <c r="I7" s="15">
        <v>161</v>
      </c>
      <c r="J7" s="15">
        <v>45</v>
      </c>
      <c r="K7" s="15">
        <v>148</v>
      </c>
      <c r="L7" s="15">
        <v>156</v>
      </c>
    </row>
    <row r="8" spans="1:13">
      <c r="A8" s="9" t="s">
        <v>333</v>
      </c>
      <c r="B8" s="15">
        <v>85</v>
      </c>
      <c r="C8" s="15">
        <v>76</v>
      </c>
      <c r="D8" s="15">
        <v>107</v>
      </c>
      <c r="E8" s="15">
        <v>125</v>
      </c>
      <c r="F8" s="15">
        <v>228</v>
      </c>
      <c r="G8" s="15">
        <v>197</v>
      </c>
      <c r="H8" s="15">
        <v>98</v>
      </c>
      <c r="I8" s="15">
        <v>72</v>
      </c>
      <c r="J8" s="15">
        <v>98</v>
      </c>
      <c r="K8" s="15">
        <v>161</v>
      </c>
      <c r="L8" s="15">
        <v>156</v>
      </c>
    </row>
    <row r="9" spans="1:13">
      <c r="A9" s="9" t="s">
        <v>334</v>
      </c>
      <c r="B9" s="15">
        <v>67</v>
      </c>
      <c r="C9" s="15">
        <v>49</v>
      </c>
      <c r="D9" s="15">
        <v>72</v>
      </c>
      <c r="E9" s="15">
        <v>63</v>
      </c>
      <c r="F9" s="15">
        <v>139</v>
      </c>
      <c r="G9" s="15">
        <v>192</v>
      </c>
      <c r="H9" s="15">
        <v>40</v>
      </c>
      <c r="I9" s="15">
        <v>98</v>
      </c>
      <c r="J9" s="15">
        <v>206</v>
      </c>
      <c r="K9" s="15">
        <v>116</v>
      </c>
      <c r="L9" s="15">
        <v>215</v>
      </c>
    </row>
    <row r="12" spans="1:13">
      <c r="B12" s="46"/>
      <c r="C12" s="46"/>
    </row>
  </sheetData>
  <phoneticPr fontId="2"/>
  <pageMargins left="0.39370078740157483" right="0.39370078740157483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1"/>
  <sheetViews>
    <sheetView workbookViewId="0">
      <selection activeCell="A2" sqref="A2"/>
    </sheetView>
  </sheetViews>
  <sheetFormatPr defaultRowHeight="13.5"/>
  <cols>
    <col min="1" max="1" width="24.875" customWidth="1"/>
    <col min="2" max="2" width="11" bestFit="1" customWidth="1"/>
    <col min="3" max="4" width="11.25" bestFit="1" customWidth="1"/>
    <col min="5" max="5" width="6" customWidth="1"/>
    <col min="6" max="6" width="11.75" bestFit="1" customWidth="1"/>
  </cols>
  <sheetData>
    <row r="1" spans="1:7">
      <c r="A1" s="11" t="s">
        <v>92</v>
      </c>
      <c r="B1" s="11" t="s">
        <v>93</v>
      </c>
      <c r="C1" s="11" t="s">
        <v>94</v>
      </c>
      <c r="D1" s="11" t="s">
        <v>95</v>
      </c>
      <c r="E1" s="5"/>
    </row>
    <row r="2" spans="1:7">
      <c r="A2" t="s">
        <v>68</v>
      </c>
      <c r="B2" s="4">
        <v>3.9E-2</v>
      </c>
      <c r="C2">
        <v>295</v>
      </c>
      <c r="D2">
        <v>281</v>
      </c>
      <c r="E2" s="4"/>
      <c r="F2" s="9" t="s">
        <v>3</v>
      </c>
      <c r="G2" s="15"/>
    </row>
    <row r="3" spans="1:7">
      <c r="A3" t="s">
        <v>69</v>
      </c>
      <c r="B3" s="4">
        <v>5.1999999999999998E-2</v>
      </c>
      <c r="C3">
        <v>4148</v>
      </c>
      <c r="D3">
        <v>3801</v>
      </c>
      <c r="E3" s="4"/>
      <c r="F3" s="9" t="s">
        <v>4</v>
      </c>
      <c r="G3" s="15"/>
    </row>
    <row r="4" spans="1:7">
      <c r="A4" t="s">
        <v>96</v>
      </c>
      <c r="B4" s="4">
        <v>0.11899999999999999</v>
      </c>
      <c r="C4">
        <v>8411</v>
      </c>
      <c r="D4">
        <v>8143</v>
      </c>
      <c r="E4" s="4"/>
    </row>
    <row r="5" spans="1:7">
      <c r="A5" t="s">
        <v>70</v>
      </c>
      <c r="B5" s="4">
        <v>2.4E-2</v>
      </c>
      <c r="C5">
        <v>298213</v>
      </c>
      <c r="D5">
        <v>284154</v>
      </c>
      <c r="E5" s="4"/>
      <c r="F5" s="9" t="s">
        <v>5</v>
      </c>
      <c r="G5" s="15"/>
    </row>
    <row r="6" spans="1:7">
      <c r="A6" t="s">
        <v>97</v>
      </c>
      <c r="B6" s="4">
        <v>6.9000000000000006E-2</v>
      </c>
      <c r="C6">
        <v>4496</v>
      </c>
      <c r="D6">
        <v>3247</v>
      </c>
      <c r="E6" s="4"/>
      <c r="F6" s="9" t="s">
        <v>71</v>
      </c>
      <c r="G6" s="16">
        <v>0.05</v>
      </c>
    </row>
    <row r="7" spans="1:7">
      <c r="A7" t="s">
        <v>98</v>
      </c>
      <c r="B7" s="4">
        <v>4.9000000000000002E-2</v>
      </c>
      <c r="C7">
        <v>32854</v>
      </c>
      <c r="D7">
        <v>30463</v>
      </c>
      <c r="E7" s="4"/>
      <c r="F7" s="9" t="s">
        <v>6</v>
      </c>
      <c r="G7" s="18">
        <f>ABS(G3*SQRT(G5)/SQRT(1-G3^2))</f>
        <v>0</v>
      </c>
    </row>
    <row r="8" spans="1:7">
      <c r="A8" t="s">
        <v>99</v>
      </c>
      <c r="B8" s="4">
        <v>2.3E-2</v>
      </c>
      <c r="C8">
        <v>38747</v>
      </c>
      <c r="D8">
        <v>36896</v>
      </c>
      <c r="E8" s="4"/>
      <c r="F8" s="9" t="s">
        <v>7</v>
      </c>
      <c r="G8" s="19"/>
    </row>
    <row r="9" spans="1:7">
      <c r="A9" t="s">
        <v>100</v>
      </c>
      <c r="B9" s="4">
        <v>5.3999999999999999E-2</v>
      </c>
      <c r="C9">
        <v>3130</v>
      </c>
      <c r="D9">
        <v>3062</v>
      </c>
      <c r="E9" s="4"/>
    </row>
    <row r="10" spans="1:7">
      <c r="A10" t="s">
        <v>101</v>
      </c>
      <c r="B10" s="4">
        <v>0.121</v>
      </c>
      <c r="C10">
        <v>3016</v>
      </c>
      <c r="D10">
        <v>3082</v>
      </c>
      <c r="E10" s="4"/>
      <c r="F10" s="12" t="s">
        <v>261</v>
      </c>
      <c r="G10" s="15"/>
    </row>
    <row r="11" spans="1:7">
      <c r="A11" t="s">
        <v>102</v>
      </c>
      <c r="B11" s="4">
        <v>0.105</v>
      </c>
      <c r="C11">
        <v>15941</v>
      </c>
      <c r="D11">
        <v>13841</v>
      </c>
      <c r="E11" s="4"/>
      <c r="F11" s="12" t="s">
        <v>262</v>
      </c>
      <c r="G11" s="15"/>
    </row>
    <row r="12" spans="1:7">
      <c r="A12" t="s">
        <v>103</v>
      </c>
      <c r="B12" s="4">
        <v>3.5999999999999997E-2</v>
      </c>
      <c r="C12">
        <v>81</v>
      </c>
      <c r="D12">
        <v>77</v>
      </c>
      <c r="E12" s="4"/>
    </row>
    <row r="13" spans="1:7">
      <c r="A13" t="s">
        <v>104</v>
      </c>
      <c r="B13" s="4">
        <v>0.01</v>
      </c>
      <c r="C13">
        <v>183</v>
      </c>
      <c r="D13">
        <v>176</v>
      </c>
      <c r="E13" s="4"/>
    </row>
    <row r="14" spans="1:7">
      <c r="A14" t="s">
        <v>105</v>
      </c>
      <c r="B14" s="4">
        <v>3.5999999999999997E-2</v>
      </c>
      <c r="C14">
        <v>20975</v>
      </c>
      <c r="D14">
        <v>17937</v>
      </c>
      <c r="E14" s="4"/>
    </row>
    <row r="15" spans="1:7">
      <c r="A15" t="s">
        <v>72</v>
      </c>
      <c r="B15" s="4">
        <v>2.5000000000000001E-2</v>
      </c>
      <c r="C15">
        <v>59668</v>
      </c>
      <c r="D15">
        <v>58670</v>
      </c>
      <c r="E15" s="4"/>
    </row>
    <row r="16" spans="1:7">
      <c r="A16" t="s">
        <v>106</v>
      </c>
      <c r="B16" s="4">
        <v>0.02</v>
      </c>
      <c r="C16">
        <v>6725</v>
      </c>
      <c r="D16">
        <v>6084</v>
      </c>
      <c r="E16" s="4"/>
    </row>
    <row r="17" spans="1:5">
      <c r="A17" t="s">
        <v>73</v>
      </c>
      <c r="B17" s="4">
        <v>6.0000000000000001E-3</v>
      </c>
      <c r="C17">
        <v>58093</v>
      </c>
      <c r="D17">
        <v>57715</v>
      </c>
      <c r="E17" s="4"/>
    </row>
    <row r="18" spans="1:5">
      <c r="A18" t="s">
        <v>107</v>
      </c>
      <c r="B18" s="4">
        <v>5.8000000000000003E-2</v>
      </c>
      <c r="C18">
        <v>69515</v>
      </c>
      <c r="D18">
        <v>66365</v>
      </c>
      <c r="E18" s="4"/>
    </row>
    <row r="19" spans="1:5">
      <c r="A19" t="s">
        <v>108</v>
      </c>
      <c r="B19" s="4">
        <v>6.4000000000000001E-2</v>
      </c>
      <c r="C19">
        <v>1103371</v>
      </c>
      <c r="D19">
        <v>1021084</v>
      </c>
      <c r="E19" s="4"/>
    </row>
    <row r="20" spans="1:5">
      <c r="A20" t="s">
        <v>109</v>
      </c>
      <c r="B20" s="4">
        <v>4.7E-2</v>
      </c>
      <c r="C20">
        <v>222781</v>
      </c>
      <c r="D20">
        <v>209174</v>
      </c>
      <c r="E20" s="4"/>
    </row>
    <row r="21" spans="1:5">
      <c r="A21" t="s">
        <v>110</v>
      </c>
      <c r="B21" s="4">
        <v>5.6000000000000001E-2</v>
      </c>
      <c r="C21">
        <v>28816</v>
      </c>
      <c r="D21">
        <v>24309</v>
      </c>
      <c r="E21" s="4"/>
    </row>
    <row r="22" spans="1:5">
      <c r="A22" t="s">
        <v>111</v>
      </c>
      <c r="B22" s="4">
        <v>7.6999999999999999E-2</v>
      </c>
      <c r="C22">
        <v>46481</v>
      </c>
      <c r="D22">
        <v>49116</v>
      </c>
      <c r="E22" s="4"/>
    </row>
    <row r="23" spans="1:5">
      <c r="A23" t="s">
        <v>112</v>
      </c>
      <c r="B23" s="4">
        <v>5.3999999999999999E-2</v>
      </c>
      <c r="C23">
        <v>26593</v>
      </c>
      <c r="D23">
        <v>24724</v>
      </c>
      <c r="E23" s="4"/>
    </row>
    <row r="24" spans="1:5">
      <c r="A24" t="s">
        <v>113</v>
      </c>
      <c r="B24" s="4">
        <v>1.2E-2</v>
      </c>
      <c r="C24">
        <v>3463</v>
      </c>
      <c r="D24">
        <v>3342</v>
      </c>
      <c r="E24" s="4"/>
    </row>
    <row r="25" spans="1:5">
      <c r="A25" t="s">
        <v>114</v>
      </c>
      <c r="B25" s="4">
        <v>5.0999999999999997E-2</v>
      </c>
      <c r="C25">
        <v>13228</v>
      </c>
      <c r="D25">
        <v>12306</v>
      </c>
      <c r="E25" s="4"/>
    </row>
    <row r="26" spans="1:5">
      <c r="A26" t="s">
        <v>115</v>
      </c>
      <c r="B26" s="4">
        <v>3.7999999999999999E-2</v>
      </c>
      <c r="C26">
        <v>74033</v>
      </c>
      <c r="D26">
        <v>67285</v>
      </c>
      <c r="E26" s="4"/>
    </row>
    <row r="27" spans="1:5">
      <c r="A27" t="s">
        <v>116</v>
      </c>
      <c r="B27" s="4">
        <v>7.5999999999999998E-2</v>
      </c>
      <c r="C27">
        <v>1330</v>
      </c>
      <c r="D27">
        <v>1367</v>
      </c>
      <c r="E27" s="4"/>
    </row>
    <row r="28" spans="1:5">
      <c r="A28" t="s">
        <v>117</v>
      </c>
      <c r="B28" s="4">
        <v>5.1999999999999998E-2</v>
      </c>
      <c r="C28">
        <v>77431</v>
      </c>
      <c r="D28">
        <v>68525</v>
      </c>
      <c r="E28" s="4"/>
    </row>
    <row r="29" spans="1:5">
      <c r="A29" t="s">
        <v>118</v>
      </c>
      <c r="B29" s="4">
        <v>4.2000000000000003E-2</v>
      </c>
      <c r="C29">
        <v>4401</v>
      </c>
      <c r="D29">
        <v>3557</v>
      </c>
      <c r="E29" s="4"/>
    </row>
    <row r="30" spans="1:5">
      <c r="A30" t="s">
        <v>119</v>
      </c>
      <c r="B30" s="4">
        <v>2.1999999999999999E-2</v>
      </c>
      <c r="C30">
        <v>6881</v>
      </c>
      <c r="D30">
        <v>6280</v>
      </c>
      <c r="E30" s="4"/>
    </row>
    <row r="31" spans="1:5">
      <c r="A31" t="s">
        <v>11</v>
      </c>
      <c r="B31" s="4">
        <v>3.1E-2</v>
      </c>
      <c r="C31">
        <v>20155</v>
      </c>
      <c r="D31">
        <v>19071</v>
      </c>
      <c r="E31" s="4"/>
    </row>
    <row r="32" spans="1:5">
      <c r="A32" t="s">
        <v>13</v>
      </c>
      <c r="B32" s="4">
        <v>1.4E-2</v>
      </c>
      <c r="C32">
        <v>8189</v>
      </c>
      <c r="D32">
        <v>8096</v>
      </c>
      <c r="E32" s="4"/>
    </row>
    <row r="33" spans="1:5">
      <c r="A33" t="s">
        <v>120</v>
      </c>
      <c r="B33" s="4">
        <v>4.9000000000000002E-2</v>
      </c>
      <c r="C33">
        <v>2567</v>
      </c>
      <c r="D33">
        <v>2442</v>
      </c>
      <c r="E33" s="4"/>
    </row>
    <row r="34" spans="1:5">
      <c r="A34" t="s">
        <v>75</v>
      </c>
      <c r="B34" s="4">
        <v>1.0999999999999999E-2</v>
      </c>
      <c r="C34">
        <v>16299</v>
      </c>
      <c r="D34">
        <v>15898</v>
      </c>
      <c r="E34" s="4"/>
    </row>
    <row r="35" spans="1:5">
      <c r="A35" t="s">
        <v>121</v>
      </c>
      <c r="B35" s="4">
        <v>5.0999999999999997E-2</v>
      </c>
      <c r="C35">
        <v>22113</v>
      </c>
      <c r="D35">
        <v>19867</v>
      </c>
      <c r="E35" s="4"/>
    </row>
    <row r="36" spans="1:5">
      <c r="A36" t="s">
        <v>122</v>
      </c>
      <c r="B36" s="4">
        <v>5.2999999999999999E-2</v>
      </c>
      <c r="C36">
        <v>507</v>
      </c>
      <c r="D36">
        <v>451</v>
      </c>
      <c r="E36" s="4"/>
    </row>
    <row r="37" spans="1:5">
      <c r="A37" t="s">
        <v>123</v>
      </c>
      <c r="B37" s="4">
        <v>3.0000000000000001E-3</v>
      </c>
      <c r="C37">
        <v>751</v>
      </c>
      <c r="D37">
        <v>744</v>
      </c>
      <c r="E37" s="4"/>
    </row>
    <row r="38" spans="1:5">
      <c r="A38" t="s">
        <v>124</v>
      </c>
      <c r="B38" s="4">
        <v>0.10299999999999999</v>
      </c>
      <c r="C38">
        <v>14825</v>
      </c>
      <c r="D38">
        <v>15033</v>
      </c>
      <c r="E38" s="4"/>
    </row>
    <row r="39" spans="1:5">
      <c r="A39" t="s">
        <v>125</v>
      </c>
      <c r="B39" s="4">
        <v>7.0999999999999994E-2</v>
      </c>
      <c r="C39">
        <v>813</v>
      </c>
      <c r="D39">
        <v>606</v>
      </c>
      <c r="E39" s="4"/>
    </row>
    <row r="40" spans="1:5">
      <c r="A40" t="s">
        <v>10</v>
      </c>
      <c r="B40" s="4">
        <v>2.5000000000000001E-2</v>
      </c>
      <c r="C40">
        <v>32268</v>
      </c>
      <c r="D40">
        <v>30689</v>
      </c>
      <c r="E40" s="4"/>
    </row>
    <row r="41" spans="1:5">
      <c r="A41" t="s">
        <v>126</v>
      </c>
      <c r="B41" s="4">
        <v>1.7000000000000001E-2</v>
      </c>
      <c r="C41">
        <v>1384</v>
      </c>
      <c r="D41">
        <v>1272</v>
      </c>
      <c r="E41" s="4"/>
    </row>
    <row r="42" spans="1:5">
      <c r="A42" t="s">
        <v>127</v>
      </c>
      <c r="B42" s="4">
        <v>3.7999999999999999E-2</v>
      </c>
      <c r="C42">
        <v>16322</v>
      </c>
      <c r="D42">
        <v>14856</v>
      </c>
      <c r="E42" s="4"/>
    </row>
    <row r="43" spans="1:5">
      <c r="A43" t="s">
        <v>128</v>
      </c>
      <c r="B43" s="4">
        <v>3.9E-2</v>
      </c>
      <c r="C43">
        <v>1517</v>
      </c>
      <c r="D43">
        <v>1316</v>
      </c>
      <c r="E43" s="4"/>
    </row>
    <row r="44" spans="1:5">
      <c r="A44" t="s">
        <v>129</v>
      </c>
      <c r="B44" s="4">
        <v>9.1999999999999998E-2</v>
      </c>
      <c r="C44">
        <v>14071</v>
      </c>
      <c r="D44">
        <v>12744</v>
      </c>
      <c r="E44" s="4"/>
    </row>
    <row r="45" spans="1:5">
      <c r="A45" t="s">
        <v>130</v>
      </c>
      <c r="B45" s="4">
        <v>3.1E-2</v>
      </c>
      <c r="C45">
        <v>9402</v>
      </c>
      <c r="D45">
        <v>8434</v>
      </c>
      <c r="E45" s="4"/>
    </row>
    <row r="46" spans="1:5">
      <c r="A46" t="s">
        <v>131</v>
      </c>
      <c r="B46" s="4">
        <v>-3.0000000000000001E-3</v>
      </c>
      <c r="C46">
        <v>1586</v>
      </c>
      <c r="D46">
        <v>1366</v>
      </c>
      <c r="E46" s="4"/>
    </row>
    <row r="47" spans="1:5">
      <c r="A47" t="s">
        <v>132</v>
      </c>
      <c r="B47" s="4">
        <v>3.1E-2</v>
      </c>
      <c r="C47">
        <v>835</v>
      </c>
      <c r="D47">
        <v>786</v>
      </c>
      <c r="E47" s="4"/>
    </row>
    <row r="48" spans="1:5">
      <c r="A48" t="s">
        <v>76</v>
      </c>
      <c r="B48" s="4">
        <v>4.3999999999999997E-2</v>
      </c>
      <c r="C48">
        <v>11120</v>
      </c>
      <c r="D48">
        <v>10975</v>
      </c>
      <c r="E48" s="4"/>
    </row>
    <row r="49" spans="1:5">
      <c r="A49" t="s">
        <v>133</v>
      </c>
      <c r="B49" s="4">
        <v>5.0000000000000001E-3</v>
      </c>
      <c r="C49">
        <v>99</v>
      </c>
      <c r="D49">
        <v>90</v>
      </c>
      <c r="E49" s="4"/>
    </row>
    <row r="50" spans="1:5">
      <c r="A50" t="s">
        <v>134</v>
      </c>
      <c r="B50" s="4">
        <v>3.6999999999999998E-2</v>
      </c>
      <c r="C50">
        <v>5264</v>
      </c>
      <c r="D50">
        <v>4952</v>
      </c>
      <c r="E50" s="4"/>
    </row>
    <row r="51" spans="1:5">
      <c r="A51" t="s">
        <v>135</v>
      </c>
      <c r="B51" s="4">
        <v>2.5000000000000001E-2</v>
      </c>
      <c r="C51">
        <v>12599</v>
      </c>
      <c r="D51">
        <v>11166</v>
      </c>
      <c r="E51" s="4"/>
    </row>
    <row r="52" spans="1:5">
      <c r="A52" t="s">
        <v>136</v>
      </c>
      <c r="B52" s="4">
        <v>6.8000000000000005E-2</v>
      </c>
      <c r="C52">
        <v>2687</v>
      </c>
      <c r="D52">
        <v>2230</v>
      </c>
      <c r="E52" s="4"/>
    </row>
    <row r="53" spans="1:5">
      <c r="A53" t="s">
        <v>137</v>
      </c>
      <c r="B53" s="4">
        <v>7.2999999999999995E-2</v>
      </c>
      <c r="C53">
        <v>4474</v>
      </c>
      <c r="D53">
        <v>4720</v>
      </c>
      <c r="E53" s="4"/>
    </row>
    <row r="54" spans="1:5">
      <c r="A54" t="s">
        <v>138</v>
      </c>
      <c r="B54" s="4">
        <v>8.0000000000000002E-3</v>
      </c>
      <c r="C54">
        <v>103</v>
      </c>
      <c r="D54">
        <v>102</v>
      </c>
      <c r="E54" s="4"/>
    </row>
    <row r="55" spans="1:5">
      <c r="A55" t="s">
        <v>139</v>
      </c>
      <c r="B55" s="4">
        <v>4.7E-2</v>
      </c>
      <c r="C55">
        <v>4551</v>
      </c>
      <c r="D55">
        <v>4505</v>
      </c>
      <c r="E55" s="4"/>
    </row>
    <row r="56" spans="1:5">
      <c r="A56" t="s">
        <v>140</v>
      </c>
      <c r="B56" s="4">
        <v>3.5999999999999997E-2</v>
      </c>
      <c r="C56">
        <v>34256</v>
      </c>
      <c r="D56">
        <v>30689</v>
      </c>
      <c r="E56" s="4"/>
    </row>
    <row r="57" spans="1:5">
      <c r="A57" t="s">
        <v>141</v>
      </c>
      <c r="B57" s="4">
        <v>2E-3</v>
      </c>
      <c r="C57">
        <v>18154</v>
      </c>
      <c r="D57">
        <v>16735</v>
      </c>
      <c r="E57" s="4"/>
    </row>
    <row r="58" spans="1:5">
      <c r="A58" t="s">
        <v>142</v>
      </c>
      <c r="B58" s="4">
        <v>4.1000000000000002E-2</v>
      </c>
      <c r="C58">
        <v>4327</v>
      </c>
      <c r="D58">
        <v>3929</v>
      </c>
      <c r="E58" s="4"/>
    </row>
    <row r="59" spans="1:5">
      <c r="A59" t="s">
        <v>143</v>
      </c>
      <c r="B59" s="4">
        <v>2.8000000000000001E-2</v>
      </c>
      <c r="C59">
        <v>798</v>
      </c>
      <c r="D59">
        <v>699</v>
      </c>
      <c r="E59" s="4"/>
    </row>
    <row r="60" spans="1:5">
      <c r="A60" t="s">
        <v>144</v>
      </c>
      <c r="B60" s="4">
        <v>3.4000000000000002E-2</v>
      </c>
      <c r="C60">
        <v>45600</v>
      </c>
      <c r="D60">
        <v>42120</v>
      </c>
      <c r="E60" s="4"/>
    </row>
    <row r="61" spans="1:5">
      <c r="A61" t="s">
        <v>145</v>
      </c>
      <c r="B61" s="4">
        <v>4.1000000000000002E-2</v>
      </c>
      <c r="C61">
        <v>3999</v>
      </c>
      <c r="D61">
        <v>3438</v>
      </c>
      <c r="E61" s="4"/>
    </row>
    <row r="62" spans="1:5">
      <c r="A62" t="s">
        <v>146</v>
      </c>
      <c r="B62" s="4">
        <v>4.1000000000000002E-2</v>
      </c>
      <c r="C62">
        <v>57549</v>
      </c>
      <c r="D62">
        <v>50052</v>
      </c>
      <c r="E62" s="4"/>
    </row>
    <row r="63" spans="1:5">
      <c r="A63" t="s">
        <v>147</v>
      </c>
      <c r="B63" s="4">
        <v>0.04</v>
      </c>
      <c r="C63">
        <v>24573</v>
      </c>
      <c r="D63">
        <v>21484</v>
      </c>
      <c r="E63" s="4"/>
    </row>
    <row r="64" spans="1:5">
      <c r="A64" t="s">
        <v>148</v>
      </c>
      <c r="B64" s="4">
        <v>4.2999999999999997E-2</v>
      </c>
      <c r="C64">
        <v>185</v>
      </c>
      <c r="D64">
        <v>177</v>
      </c>
      <c r="E64" s="4"/>
    </row>
    <row r="65" spans="1:5">
      <c r="A65" t="s">
        <v>149</v>
      </c>
      <c r="B65" s="4">
        <v>3.9E-2</v>
      </c>
      <c r="C65">
        <v>157</v>
      </c>
      <c r="D65">
        <v>140</v>
      </c>
      <c r="E65" s="4"/>
    </row>
    <row r="66" spans="1:5">
      <c r="A66" t="s">
        <v>150</v>
      </c>
      <c r="B66" s="4">
        <v>4.8000000000000001E-2</v>
      </c>
      <c r="C66">
        <v>11668</v>
      </c>
      <c r="D66">
        <v>10702</v>
      </c>
      <c r="E66" s="4"/>
    </row>
    <row r="67" spans="1:5">
      <c r="A67" t="s">
        <v>151</v>
      </c>
      <c r="B67" s="4">
        <v>0.13900000000000001</v>
      </c>
      <c r="C67">
        <v>5525</v>
      </c>
      <c r="D67">
        <v>4509</v>
      </c>
      <c r="E67" s="4"/>
    </row>
    <row r="68" spans="1:5">
      <c r="A68" t="s">
        <v>152</v>
      </c>
      <c r="B68" s="4">
        <v>2.8000000000000001E-2</v>
      </c>
      <c r="C68">
        <v>793</v>
      </c>
      <c r="D68">
        <v>715</v>
      </c>
      <c r="E68" s="4"/>
    </row>
    <row r="69" spans="1:5">
      <c r="A69" t="s">
        <v>153</v>
      </c>
      <c r="B69" s="4">
        <v>1.4E-2</v>
      </c>
      <c r="C69">
        <v>2651</v>
      </c>
      <c r="D69">
        <v>2585</v>
      </c>
      <c r="E69" s="4"/>
    </row>
    <row r="70" spans="1:5">
      <c r="A70" t="s">
        <v>154</v>
      </c>
      <c r="B70" s="4">
        <v>2.9000000000000001E-2</v>
      </c>
      <c r="C70">
        <v>19043</v>
      </c>
      <c r="D70">
        <v>16813</v>
      </c>
      <c r="E70" s="4"/>
    </row>
    <row r="71" spans="1:5">
      <c r="A71" t="s">
        <v>155</v>
      </c>
      <c r="B71" s="4">
        <v>3.9E-2</v>
      </c>
      <c r="C71">
        <v>4326</v>
      </c>
      <c r="D71">
        <v>4017</v>
      </c>
      <c r="E71" s="4"/>
    </row>
    <row r="72" spans="1:5">
      <c r="A72" t="s">
        <v>156</v>
      </c>
      <c r="B72" s="4">
        <v>-5.5E-2</v>
      </c>
      <c r="C72">
        <v>13010</v>
      </c>
      <c r="D72">
        <v>12595</v>
      </c>
      <c r="E72" s="4"/>
    </row>
    <row r="73" spans="1:5">
      <c r="A73" t="s">
        <v>77</v>
      </c>
      <c r="B73" s="4">
        <v>0.01</v>
      </c>
      <c r="C73">
        <v>7252</v>
      </c>
      <c r="D73">
        <v>7167</v>
      </c>
      <c r="E73" s="4"/>
    </row>
    <row r="74" spans="1:5">
      <c r="A74" t="s">
        <v>78</v>
      </c>
      <c r="B74" s="4">
        <v>2.1999999999999999E-2</v>
      </c>
      <c r="C74">
        <v>9041</v>
      </c>
      <c r="D74">
        <v>8877</v>
      </c>
      <c r="E74" s="4"/>
    </row>
    <row r="75" spans="1:5">
      <c r="A75" t="s">
        <v>157</v>
      </c>
      <c r="B75" s="4">
        <v>6.0999999999999999E-2</v>
      </c>
      <c r="C75">
        <v>36233</v>
      </c>
      <c r="D75">
        <v>32902</v>
      </c>
      <c r="E75" s="4"/>
    </row>
    <row r="76" spans="1:5">
      <c r="A76" t="s">
        <v>79</v>
      </c>
      <c r="B76" s="4">
        <v>3.1E-2</v>
      </c>
      <c r="C76">
        <v>43064</v>
      </c>
      <c r="D76">
        <v>40717</v>
      </c>
      <c r="E76" s="4"/>
    </row>
    <row r="77" spans="1:5">
      <c r="A77" t="s">
        <v>158</v>
      </c>
      <c r="B77" s="4">
        <v>5.0999999999999997E-2</v>
      </c>
      <c r="C77">
        <v>449</v>
      </c>
      <c r="D77">
        <v>434</v>
      </c>
      <c r="E77" s="4"/>
    </row>
    <row r="78" spans="1:5">
      <c r="A78" t="s">
        <v>159</v>
      </c>
      <c r="B78" s="4">
        <v>0.04</v>
      </c>
      <c r="C78">
        <v>20743</v>
      </c>
      <c r="D78">
        <v>19848</v>
      </c>
      <c r="E78" s="4"/>
    </row>
    <row r="79" spans="1:5">
      <c r="A79" t="s">
        <v>80</v>
      </c>
      <c r="B79" s="4">
        <v>4.5999999999999999E-2</v>
      </c>
      <c r="C79">
        <v>5401</v>
      </c>
      <c r="D79">
        <v>5400</v>
      </c>
      <c r="E79" s="4"/>
    </row>
    <row r="80" spans="1:5">
      <c r="A80" t="s">
        <v>160</v>
      </c>
      <c r="B80" s="4">
        <v>3.4000000000000002E-2</v>
      </c>
      <c r="C80">
        <v>1967</v>
      </c>
      <c r="D80">
        <v>1967</v>
      </c>
      <c r="E80" s="4"/>
    </row>
    <row r="81" spans="1:5">
      <c r="A81" t="s">
        <v>161</v>
      </c>
      <c r="B81" s="4">
        <v>2.1999999999999999E-2</v>
      </c>
      <c r="C81">
        <v>1032</v>
      </c>
      <c r="D81">
        <v>1023</v>
      </c>
      <c r="E81" s="4"/>
    </row>
    <row r="82" spans="1:5">
      <c r="A82" t="s">
        <v>162</v>
      </c>
      <c r="B82" s="4">
        <v>-2.1999999999999999E-2</v>
      </c>
      <c r="C82">
        <v>81</v>
      </c>
      <c r="D82">
        <v>77</v>
      </c>
      <c r="E82" s="4"/>
    </row>
    <row r="83" spans="1:5">
      <c r="A83" t="s">
        <v>163</v>
      </c>
      <c r="B83" s="4">
        <v>4.5999999999999999E-2</v>
      </c>
      <c r="C83">
        <v>11658</v>
      </c>
      <c r="D83">
        <v>10343</v>
      </c>
      <c r="E83" s="4"/>
    </row>
    <row r="84" spans="1:5">
      <c r="A84" t="s">
        <v>164</v>
      </c>
      <c r="B84" s="4">
        <v>5.5E-2</v>
      </c>
      <c r="C84">
        <v>10503</v>
      </c>
      <c r="D84">
        <v>10545</v>
      </c>
      <c r="E84" s="4"/>
    </row>
    <row r="85" spans="1:5">
      <c r="A85" t="s">
        <v>165</v>
      </c>
      <c r="B85" s="4">
        <v>3.6999999999999998E-2</v>
      </c>
      <c r="C85">
        <v>43</v>
      </c>
      <c r="D85">
        <v>40</v>
      </c>
      <c r="E85" s="4"/>
    </row>
    <row r="86" spans="1:5">
      <c r="A86" t="s">
        <v>166</v>
      </c>
      <c r="B86" s="4">
        <v>0.03</v>
      </c>
      <c r="C86">
        <v>119</v>
      </c>
      <c r="D86">
        <v>116</v>
      </c>
      <c r="E86" s="4"/>
    </row>
    <row r="87" spans="1:5">
      <c r="A87" t="s">
        <v>167</v>
      </c>
      <c r="B87" s="4">
        <v>1.7999999999999999E-2</v>
      </c>
      <c r="C87">
        <v>161</v>
      </c>
      <c r="D87">
        <v>154</v>
      </c>
      <c r="E87" s="4"/>
    </row>
    <row r="88" spans="1:5">
      <c r="A88" t="s">
        <v>168</v>
      </c>
      <c r="B88" s="4">
        <v>1.7999999999999999E-2</v>
      </c>
      <c r="C88">
        <v>478</v>
      </c>
      <c r="D88">
        <v>419</v>
      </c>
      <c r="E88" s="4"/>
    </row>
    <row r="89" spans="1:5">
      <c r="A89" t="s">
        <v>169</v>
      </c>
      <c r="B89" s="4">
        <v>0.05</v>
      </c>
      <c r="C89">
        <v>64233</v>
      </c>
      <c r="D89">
        <v>61438</v>
      </c>
      <c r="E89" s="4"/>
    </row>
    <row r="90" spans="1:5">
      <c r="A90" t="s">
        <v>170</v>
      </c>
      <c r="B90" s="4">
        <v>9.4E-2</v>
      </c>
      <c r="C90">
        <v>6507</v>
      </c>
      <c r="D90">
        <v>6159</v>
      </c>
      <c r="E90" s="4"/>
    </row>
    <row r="91" spans="1:5">
      <c r="A91" t="s">
        <v>171</v>
      </c>
      <c r="B91" s="4">
        <v>6.5000000000000002E-2</v>
      </c>
      <c r="C91">
        <v>38329</v>
      </c>
      <c r="D91">
        <v>34763</v>
      </c>
      <c r="E91" s="4"/>
    </row>
    <row r="92" spans="1:5">
      <c r="A92" t="s">
        <v>81</v>
      </c>
      <c r="B92" s="4">
        <v>3.6999999999999998E-2</v>
      </c>
      <c r="C92">
        <v>10220</v>
      </c>
      <c r="D92">
        <v>10267</v>
      </c>
      <c r="E92" s="4"/>
    </row>
    <row r="93" spans="1:5">
      <c r="A93" t="s">
        <v>172</v>
      </c>
      <c r="B93" s="4">
        <v>0.157</v>
      </c>
      <c r="C93">
        <v>9749</v>
      </c>
      <c r="D93">
        <v>8216</v>
      </c>
      <c r="E93" s="4"/>
    </row>
    <row r="94" spans="1:5">
      <c r="A94" t="s">
        <v>173</v>
      </c>
      <c r="B94" s="4">
        <v>4.4999999999999998E-2</v>
      </c>
      <c r="C94">
        <v>10102</v>
      </c>
      <c r="D94">
        <v>9563</v>
      </c>
      <c r="E94" s="4"/>
    </row>
    <row r="95" spans="1:5">
      <c r="A95" t="s">
        <v>174</v>
      </c>
      <c r="B95" s="4">
        <v>4.3999999999999997E-2</v>
      </c>
      <c r="C95">
        <v>16295</v>
      </c>
      <c r="D95">
        <v>15412</v>
      </c>
      <c r="E95" s="4"/>
    </row>
    <row r="96" spans="1:5">
      <c r="A96" t="s">
        <v>82</v>
      </c>
      <c r="B96" s="4">
        <v>1.4E-2</v>
      </c>
      <c r="C96">
        <v>5431</v>
      </c>
      <c r="D96">
        <v>5340</v>
      </c>
      <c r="E96" s="4"/>
    </row>
    <row r="97" spans="1:5">
      <c r="A97" t="s">
        <v>83</v>
      </c>
      <c r="B97" s="4">
        <v>6.0000000000000001E-3</v>
      </c>
      <c r="C97">
        <v>82689</v>
      </c>
      <c r="D97">
        <v>82344</v>
      </c>
      <c r="E97" s="4"/>
    </row>
    <row r="98" spans="1:5">
      <c r="A98" t="s">
        <v>175</v>
      </c>
      <c r="B98" s="4">
        <v>0.02</v>
      </c>
      <c r="C98">
        <v>6145</v>
      </c>
      <c r="D98">
        <v>5364</v>
      </c>
      <c r="E98" s="4"/>
    </row>
    <row r="99" spans="1:5">
      <c r="A99" t="s">
        <v>176</v>
      </c>
      <c r="B99" s="4">
        <v>-5.0000000000000001E-3</v>
      </c>
      <c r="C99">
        <v>79</v>
      </c>
      <c r="D99">
        <v>78</v>
      </c>
      <c r="E99" s="4"/>
    </row>
    <row r="100" spans="1:5">
      <c r="A100" t="s">
        <v>177</v>
      </c>
      <c r="B100" s="4">
        <v>3.5999999999999997E-2</v>
      </c>
      <c r="C100">
        <v>8895</v>
      </c>
      <c r="D100">
        <v>8265</v>
      </c>
      <c r="E100" s="4"/>
    </row>
    <row r="101" spans="1:5">
      <c r="A101" t="s">
        <v>178</v>
      </c>
      <c r="B101" s="4">
        <v>8.5999999999999993E-2</v>
      </c>
      <c r="C101">
        <v>1305</v>
      </c>
      <c r="D101">
        <v>1285</v>
      </c>
      <c r="E101" s="4"/>
    </row>
    <row r="102" spans="1:5">
      <c r="A102" t="s">
        <v>179</v>
      </c>
      <c r="B102" s="4">
        <v>0.155</v>
      </c>
      <c r="C102">
        <v>4833</v>
      </c>
      <c r="D102">
        <v>4502</v>
      </c>
      <c r="E102" s="4"/>
    </row>
    <row r="103" spans="1:5">
      <c r="A103" t="s">
        <v>84</v>
      </c>
      <c r="B103" s="4">
        <v>4.4999999999999998E-2</v>
      </c>
      <c r="C103">
        <v>73193</v>
      </c>
      <c r="D103">
        <v>68234</v>
      </c>
      <c r="E103" s="4"/>
    </row>
    <row r="104" spans="1:5">
      <c r="A104" t="s">
        <v>180</v>
      </c>
      <c r="B104" s="4">
        <v>2.5000000000000001E-2</v>
      </c>
      <c r="C104">
        <v>102</v>
      </c>
      <c r="D104">
        <v>100</v>
      </c>
      <c r="E104" s="4"/>
    </row>
    <row r="105" spans="1:5">
      <c r="A105" t="s">
        <v>181</v>
      </c>
      <c r="B105" s="4">
        <v>5.6000000000000001E-2</v>
      </c>
      <c r="C105">
        <v>131530</v>
      </c>
      <c r="D105">
        <v>117608</v>
      </c>
      <c r="E105" s="4"/>
    </row>
    <row r="106" spans="1:5">
      <c r="A106" t="s">
        <v>182</v>
      </c>
      <c r="B106" s="4">
        <v>4.3999999999999997E-2</v>
      </c>
      <c r="C106">
        <v>2031</v>
      </c>
      <c r="D106">
        <v>1894</v>
      </c>
      <c r="E106" s="4"/>
    </row>
    <row r="107" spans="1:5">
      <c r="A107" t="s">
        <v>183</v>
      </c>
      <c r="B107" s="4">
        <v>0.03</v>
      </c>
      <c r="C107">
        <v>5487</v>
      </c>
      <c r="D107">
        <v>4959</v>
      </c>
      <c r="E107" s="4"/>
    </row>
    <row r="108" spans="1:5">
      <c r="A108" t="s">
        <v>184</v>
      </c>
      <c r="B108" s="4">
        <v>4.3999999999999997E-2</v>
      </c>
      <c r="C108">
        <v>13957</v>
      </c>
      <c r="D108">
        <v>11782</v>
      </c>
      <c r="E108" s="4"/>
    </row>
    <row r="109" spans="1:5">
      <c r="A109" t="s">
        <v>85</v>
      </c>
      <c r="B109" s="4">
        <v>3.5999999999999997E-2</v>
      </c>
      <c r="C109">
        <v>4028</v>
      </c>
      <c r="D109">
        <v>3818</v>
      </c>
      <c r="E109" s="4"/>
    </row>
    <row r="110" spans="1:5">
      <c r="A110" t="s">
        <v>185</v>
      </c>
      <c r="B110" s="4">
        <v>0.03</v>
      </c>
      <c r="C110">
        <v>27133</v>
      </c>
      <c r="D110">
        <v>24431</v>
      </c>
      <c r="E110" s="4"/>
    </row>
    <row r="111" spans="1:5">
      <c r="A111" t="s">
        <v>86</v>
      </c>
      <c r="B111" s="4">
        <v>2.1000000000000001E-2</v>
      </c>
      <c r="C111">
        <v>4620</v>
      </c>
      <c r="D111">
        <v>4502</v>
      </c>
      <c r="E111" s="4"/>
    </row>
    <row r="112" spans="1:5">
      <c r="A112" t="s">
        <v>186</v>
      </c>
      <c r="B112" s="4">
        <v>5.8999999999999997E-2</v>
      </c>
      <c r="C112">
        <v>727</v>
      </c>
      <c r="D112">
        <v>672</v>
      </c>
      <c r="E112" s="4"/>
    </row>
    <row r="113" spans="1:5">
      <c r="A113" t="s">
        <v>187</v>
      </c>
      <c r="B113" s="4">
        <v>-5.0000000000000001E-3</v>
      </c>
      <c r="C113">
        <v>8528</v>
      </c>
      <c r="D113">
        <v>7939</v>
      </c>
      <c r="E113" s="4"/>
    </row>
    <row r="114" spans="1:5">
      <c r="A114" t="s">
        <v>188</v>
      </c>
      <c r="B114" s="4">
        <v>5.0999999999999997E-2</v>
      </c>
      <c r="C114">
        <v>157935</v>
      </c>
      <c r="D114">
        <v>142648</v>
      </c>
      <c r="E114" s="4"/>
    </row>
    <row r="115" spans="1:5">
      <c r="A115" t="s">
        <v>189</v>
      </c>
      <c r="B115" s="4">
        <v>4.2000000000000003E-2</v>
      </c>
      <c r="C115">
        <v>3232</v>
      </c>
      <c r="D115">
        <v>2950</v>
      </c>
      <c r="E115" s="4"/>
    </row>
    <row r="116" spans="1:5">
      <c r="A116" t="s">
        <v>190</v>
      </c>
      <c r="B116" s="4">
        <v>4.0000000000000001E-3</v>
      </c>
      <c r="C116">
        <v>211</v>
      </c>
      <c r="D116">
        <v>191</v>
      </c>
      <c r="E116" s="4"/>
    </row>
    <row r="117" spans="1:5">
      <c r="A117" t="s">
        <v>191</v>
      </c>
      <c r="B117" s="4">
        <v>1.7999999999999999E-2</v>
      </c>
      <c r="C117">
        <v>323</v>
      </c>
      <c r="D117">
        <v>301</v>
      </c>
      <c r="E117" s="4"/>
    </row>
    <row r="118" spans="1:5">
      <c r="A118" t="s">
        <v>192</v>
      </c>
      <c r="B118" s="4">
        <v>1.4999999999999999E-2</v>
      </c>
      <c r="C118">
        <v>5887</v>
      </c>
      <c r="D118">
        <v>5299</v>
      </c>
      <c r="E118" s="4"/>
    </row>
    <row r="119" spans="1:5">
      <c r="A119" t="s">
        <v>193</v>
      </c>
      <c r="B119" s="4">
        <v>2.5999999999999999E-2</v>
      </c>
      <c r="C119">
        <v>6158</v>
      </c>
      <c r="D119">
        <v>5470</v>
      </c>
      <c r="E119" s="4"/>
    </row>
    <row r="120" spans="1:5">
      <c r="A120" t="s">
        <v>194</v>
      </c>
      <c r="B120" s="4">
        <v>1.7000000000000001E-2</v>
      </c>
      <c r="C120">
        <v>270</v>
      </c>
      <c r="D120">
        <v>266</v>
      </c>
      <c r="E120" s="4"/>
    </row>
    <row r="121" spans="1:5">
      <c r="A121" t="s">
        <v>87</v>
      </c>
      <c r="B121" s="4">
        <v>4.2000000000000003E-2</v>
      </c>
      <c r="C121">
        <v>10098</v>
      </c>
      <c r="D121">
        <v>10226</v>
      </c>
      <c r="E121" s="4"/>
    </row>
    <row r="122" spans="1:5">
      <c r="A122" t="s">
        <v>195</v>
      </c>
      <c r="B122" s="4">
        <v>5.5E-2</v>
      </c>
      <c r="C122">
        <v>141822</v>
      </c>
      <c r="D122">
        <v>128916</v>
      </c>
      <c r="E122" s="4"/>
    </row>
    <row r="123" spans="1:5">
      <c r="A123" t="s">
        <v>196</v>
      </c>
      <c r="B123" s="4">
        <v>3.2000000000000001E-2</v>
      </c>
      <c r="C123">
        <v>848</v>
      </c>
      <c r="D123">
        <v>811</v>
      </c>
      <c r="E123" s="4"/>
    </row>
    <row r="124" spans="1:5">
      <c r="A124" t="s">
        <v>197</v>
      </c>
      <c r="B124" s="4">
        <v>4.4999999999999998E-2</v>
      </c>
      <c r="C124">
        <v>83054</v>
      </c>
      <c r="D124">
        <v>75766</v>
      </c>
      <c r="E124" s="4"/>
    </row>
    <row r="125" spans="1:5">
      <c r="A125" t="s">
        <v>88</v>
      </c>
      <c r="B125" s="4">
        <v>2.5000000000000001E-2</v>
      </c>
      <c r="C125">
        <v>5249</v>
      </c>
      <c r="D125">
        <v>5177</v>
      </c>
      <c r="E125" s="4"/>
    </row>
    <row r="126" spans="1:5">
      <c r="A126" t="s">
        <v>198</v>
      </c>
      <c r="B126" s="4">
        <v>7.4999999999999997E-2</v>
      </c>
      <c r="C126">
        <v>2163</v>
      </c>
      <c r="D126">
        <v>1938</v>
      </c>
      <c r="E126" s="4"/>
    </row>
    <row r="127" spans="1:5">
      <c r="A127" t="s">
        <v>199</v>
      </c>
      <c r="B127" s="4">
        <v>2.1999999999999999E-2</v>
      </c>
      <c r="C127">
        <v>186405</v>
      </c>
      <c r="D127">
        <v>173858</v>
      </c>
      <c r="E127" s="4"/>
    </row>
    <row r="128" spans="1:5">
      <c r="A128" t="s">
        <v>12</v>
      </c>
      <c r="B128" s="4">
        <v>1.4E-2</v>
      </c>
      <c r="C128">
        <v>60496</v>
      </c>
      <c r="D128">
        <v>59278</v>
      </c>
      <c r="E128" s="4"/>
    </row>
    <row r="129" spans="1:5">
      <c r="A129" t="s">
        <v>200</v>
      </c>
      <c r="B129" s="4">
        <v>4.9000000000000002E-2</v>
      </c>
      <c r="C129">
        <v>7726</v>
      </c>
      <c r="D129">
        <v>7997</v>
      </c>
      <c r="E129" s="4"/>
    </row>
    <row r="130" spans="1:5">
      <c r="A130" t="s">
        <v>201</v>
      </c>
      <c r="B130" s="4">
        <v>6.2E-2</v>
      </c>
      <c r="C130">
        <v>13228</v>
      </c>
      <c r="D130">
        <v>11292</v>
      </c>
      <c r="E130" s="4"/>
    </row>
    <row r="131" spans="1:5">
      <c r="A131" t="s">
        <v>202</v>
      </c>
      <c r="B131" s="4">
        <v>2.1000000000000001E-2</v>
      </c>
      <c r="C131">
        <v>374</v>
      </c>
      <c r="D131">
        <v>333</v>
      </c>
      <c r="E131" s="4"/>
    </row>
    <row r="132" spans="1:5">
      <c r="A132" t="s">
        <v>203</v>
      </c>
      <c r="B132" s="4">
        <v>2.1999999999999999E-2</v>
      </c>
      <c r="C132">
        <v>7548</v>
      </c>
      <c r="D132">
        <v>6486</v>
      </c>
      <c r="E132" s="4"/>
    </row>
    <row r="133" spans="1:5">
      <c r="A133" t="s">
        <v>204</v>
      </c>
      <c r="B133" s="4">
        <v>7.4999999999999997E-2</v>
      </c>
      <c r="C133">
        <v>84238</v>
      </c>
      <c r="D133">
        <v>78671</v>
      </c>
      <c r="E133" s="4"/>
    </row>
    <row r="134" spans="1:5">
      <c r="A134" t="s">
        <v>205</v>
      </c>
      <c r="B134" s="4">
        <v>4.1000000000000002E-2</v>
      </c>
      <c r="C134">
        <v>8439</v>
      </c>
      <c r="D134">
        <v>7197</v>
      </c>
      <c r="E134" s="4"/>
    </row>
    <row r="135" spans="1:5">
      <c r="A135" t="s">
        <v>206</v>
      </c>
      <c r="B135" s="4">
        <v>2.8000000000000001E-2</v>
      </c>
      <c r="C135">
        <v>26749</v>
      </c>
      <c r="D135">
        <v>24418</v>
      </c>
      <c r="E135" s="4"/>
    </row>
    <row r="136" spans="1:5">
      <c r="A136" t="s">
        <v>207</v>
      </c>
      <c r="B136" s="4">
        <v>7.4999999999999997E-2</v>
      </c>
      <c r="C136">
        <v>9755</v>
      </c>
      <c r="D136">
        <v>10029</v>
      </c>
      <c r="E136" s="4"/>
    </row>
    <row r="137" spans="1:5">
      <c r="A137" t="s">
        <v>208</v>
      </c>
      <c r="B137" s="4">
        <v>5.5E-2</v>
      </c>
      <c r="C137">
        <v>270</v>
      </c>
      <c r="D137">
        <v>242</v>
      </c>
      <c r="E137" s="4"/>
    </row>
    <row r="138" spans="1:5">
      <c r="A138" t="s">
        <v>209</v>
      </c>
      <c r="B138" s="4">
        <v>4.2000000000000003E-2</v>
      </c>
      <c r="C138">
        <v>27968</v>
      </c>
      <c r="D138">
        <v>25952</v>
      </c>
      <c r="E138" s="4"/>
    </row>
    <row r="139" spans="1:5">
      <c r="A139" t="s">
        <v>89</v>
      </c>
      <c r="B139" s="4">
        <v>1.4999999999999999E-2</v>
      </c>
      <c r="C139">
        <v>10419</v>
      </c>
      <c r="D139">
        <v>10304</v>
      </c>
      <c r="E139" s="4"/>
    </row>
    <row r="140" spans="1:5">
      <c r="A140" t="s">
        <v>15</v>
      </c>
      <c r="B140" s="4">
        <v>0.03</v>
      </c>
      <c r="C140">
        <v>38530</v>
      </c>
      <c r="D140">
        <v>38649</v>
      </c>
      <c r="E140" s="4"/>
    </row>
    <row r="141" spans="1:5">
      <c r="A141" t="s">
        <v>210</v>
      </c>
      <c r="B141" s="4">
        <v>0.05</v>
      </c>
      <c r="C141">
        <v>3907</v>
      </c>
      <c r="D141">
        <v>3847</v>
      </c>
      <c r="E141" s="4"/>
    </row>
    <row r="142" spans="1:5">
      <c r="A142" t="s">
        <v>211</v>
      </c>
      <c r="B142" s="4">
        <v>5.8000000000000003E-2</v>
      </c>
      <c r="C142">
        <v>1765</v>
      </c>
      <c r="D142">
        <v>1754</v>
      </c>
      <c r="E142" s="4"/>
    </row>
    <row r="143" spans="1:5">
      <c r="A143" t="s">
        <v>212</v>
      </c>
      <c r="B143" s="4">
        <v>0.03</v>
      </c>
      <c r="C143">
        <v>9182</v>
      </c>
      <c r="D143">
        <v>8317</v>
      </c>
      <c r="E143" s="4"/>
    </row>
    <row r="144" spans="1:5">
      <c r="A144" t="s">
        <v>90</v>
      </c>
      <c r="B144" s="4">
        <v>7.0000000000000001E-3</v>
      </c>
      <c r="C144">
        <v>10495</v>
      </c>
      <c r="D144">
        <v>10225</v>
      </c>
      <c r="E144" s="4"/>
    </row>
    <row r="145" spans="1:5">
      <c r="A145" t="s">
        <v>213</v>
      </c>
      <c r="B145" s="4">
        <v>3.5000000000000003E-2</v>
      </c>
      <c r="C145">
        <v>7205</v>
      </c>
      <c r="D145">
        <v>6424</v>
      </c>
      <c r="E145" s="4"/>
    </row>
    <row r="146" spans="1:5">
      <c r="A146" t="s">
        <v>214</v>
      </c>
      <c r="B146" s="4">
        <v>1.4999999999999999E-2</v>
      </c>
      <c r="C146">
        <v>2034</v>
      </c>
      <c r="D146">
        <v>2010</v>
      </c>
      <c r="E146" s="4"/>
    </row>
    <row r="147" spans="1:5">
      <c r="A147" t="s">
        <v>215</v>
      </c>
      <c r="B147" s="4">
        <v>2.5999999999999999E-2</v>
      </c>
      <c r="C147">
        <v>18606</v>
      </c>
      <c r="D147">
        <v>16195</v>
      </c>
      <c r="E147" s="4"/>
    </row>
    <row r="148" spans="1:5">
      <c r="A148" t="s">
        <v>216</v>
      </c>
      <c r="B148" s="4">
        <v>1.7999999999999999E-2</v>
      </c>
      <c r="C148">
        <v>12884</v>
      </c>
      <c r="D148">
        <v>11512</v>
      </c>
      <c r="E148" s="4"/>
    </row>
    <row r="149" spans="1:5">
      <c r="A149" t="s">
        <v>217</v>
      </c>
      <c r="B149" s="4">
        <v>6.4000000000000001E-2</v>
      </c>
      <c r="C149">
        <v>13518</v>
      </c>
      <c r="D149">
        <v>11647</v>
      </c>
      <c r="E149" s="4"/>
    </row>
    <row r="150" spans="1:5">
      <c r="A150" t="s">
        <v>218</v>
      </c>
      <c r="B150" s="4">
        <v>-2E-3</v>
      </c>
      <c r="C150">
        <v>402</v>
      </c>
      <c r="D150">
        <v>392</v>
      </c>
      <c r="E150" s="4"/>
    </row>
    <row r="151" spans="1:5">
      <c r="A151" t="s">
        <v>219</v>
      </c>
      <c r="B151" s="4">
        <v>4.4999999999999998E-2</v>
      </c>
      <c r="C151">
        <v>25347</v>
      </c>
      <c r="D151">
        <v>22997</v>
      </c>
      <c r="E151" s="4"/>
    </row>
    <row r="152" spans="1:5">
      <c r="A152" t="s">
        <v>220</v>
      </c>
      <c r="B152" s="4">
        <v>0.128</v>
      </c>
      <c r="C152">
        <v>50519</v>
      </c>
      <c r="D152">
        <v>47724</v>
      </c>
      <c r="E152" s="4"/>
    </row>
    <row r="153" spans="1:5">
      <c r="A153" t="s">
        <v>14</v>
      </c>
      <c r="B153" s="4">
        <v>1.9E-2</v>
      </c>
      <c r="C153">
        <v>107029</v>
      </c>
      <c r="D153">
        <v>100088</v>
      </c>
      <c r="E153" s="4"/>
    </row>
    <row r="154" spans="1:5">
      <c r="A154" t="s">
        <v>221</v>
      </c>
      <c r="B154" s="4">
        <v>3.5000000000000003E-2</v>
      </c>
      <c r="C154">
        <v>1245</v>
      </c>
      <c r="D154">
        <v>1186</v>
      </c>
      <c r="E154" s="4"/>
    </row>
    <row r="155" spans="1:5">
      <c r="A155" t="s">
        <v>222</v>
      </c>
      <c r="B155" s="4">
        <v>0.04</v>
      </c>
      <c r="C155">
        <v>3069</v>
      </c>
      <c r="D155">
        <v>2645</v>
      </c>
      <c r="E155" s="4"/>
    </row>
    <row r="156" spans="1:5">
      <c r="A156" t="s">
        <v>223</v>
      </c>
      <c r="B156" s="4">
        <v>8.8999999999999996E-2</v>
      </c>
      <c r="C156">
        <v>19792</v>
      </c>
      <c r="D156">
        <v>17911</v>
      </c>
      <c r="E156" s="4"/>
    </row>
    <row r="157" spans="1:5">
      <c r="A157" t="s">
        <v>224</v>
      </c>
      <c r="B157" s="4">
        <v>4.4999999999999998E-2</v>
      </c>
      <c r="C157">
        <v>329</v>
      </c>
      <c r="D157">
        <v>290</v>
      </c>
      <c r="E157" s="4"/>
    </row>
    <row r="158" spans="1:5">
      <c r="A158" t="s">
        <v>225</v>
      </c>
      <c r="B158" s="4">
        <v>7.0000000000000007E-2</v>
      </c>
      <c r="C158">
        <v>4206</v>
      </c>
      <c r="D158">
        <v>4275</v>
      </c>
      <c r="E158" s="4"/>
    </row>
    <row r="159" spans="1:5">
      <c r="A159" t="s">
        <v>226</v>
      </c>
      <c r="B159" s="4">
        <v>4.2000000000000003E-2</v>
      </c>
      <c r="C159">
        <v>31478</v>
      </c>
      <c r="D159">
        <v>29231</v>
      </c>
      <c r="E159" s="4"/>
    </row>
    <row r="160" spans="1:5">
      <c r="A160" t="s">
        <v>227</v>
      </c>
      <c r="B160" s="4">
        <v>5.5E-2</v>
      </c>
      <c r="C160">
        <v>2646</v>
      </c>
      <c r="D160">
        <v>2497</v>
      </c>
      <c r="E160" s="4"/>
    </row>
    <row r="161" spans="1:5">
      <c r="A161" t="s">
        <v>228</v>
      </c>
      <c r="B161" s="4">
        <v>6.2E-2</v>
      </c>
      <c r="C161">
        <v>5703</v>
      </c>
      <c r="D161">
        <v>4972</v>
      </c>
      <c r="E161" s="4"/>
    </row>
    <row r="162" spans="1:5">
      <c r="A162" t="s">
        <v>229</v>
      </c>
      <c r="B162" s="4">
        <v>6.2E-2</v>
      </c>
      <c r="C162">
        <v>5924</v>
      </c>
      <c r="D162">
        <v>5279</v>
      </c>
      <c r="E162" s="4"/>
    </row>
    <row r="163" spans="1:5">
      <c r="A163" t="s">
        <v>230</v>
      </c>
      <c r="B163" s="4">
        <v>8.1000000000000003E-2</v>
      </c>
      <c r="C163">
        <v>2307</v>
      </c>
      <c r="D163">
        <v>2373</v>
      </c>
      <c r="E163" s="4"/>
    </row>
    <row r="164" spans="1:5">
      <c r="A164" t="s">
        <v>231</v>
      </c>
      <c r="B164" s="4">
        <v>7.5999999999999998E-2</v>
      </c>
      <c r="C164">
        <v>3431</v>
      </c>
      <c r="D164">
        <v>3500</v>
      </c>
      <c r="E164" s="4"/>
    </row>
    <row r="165" spans="1:5">
      <c r="A165" t="s">
        <v>232</v>
      </c>
      <c r="B165" s="4">
        <v>0.05</v>
      </c>
      <c r="C165">
        <v>5853</v>
      </c>
      <c r="D165">
        <v>5306</v>
      </c>
      <c r="E165" s="4"/>
    </row>
    <row r="166" spans="1:5">
      <c r="A166" t="s">
        <v>233</v>
      </c>
      <c r="B166" s="4">
        <v>4.8000000000000001E-2</v>
      </c>
      <c r="C166">
        <v>3283</v>
      </c>
      <c r="D166">
        <v>3065</v>
      </c>
      <c r="E166" s="4"/>
    </row>
    <row r="167" spans="1:5">
      <c r="A167" t="s">
        <v>234</v>
      </c>
      <c r="B167" s="4">
        <v>5.7000000000000002E-2</v>
      </c>
      <c r="C167">
        <v>21711</v>
      </c>
      <c r="D167">
        <v>22117</v>
      </c>
      <c r="E167" s="4"/>
    </row>
    <row r="168" spans="1:5">
      <c r="A168" t="s">
        <v>91</v>
      </c>
      <c r="B168" s="4">
        <v>3.3000000000000002E-2</v>
      </c>
      <c r="C168">
        <v>465</v>
      </c>
      <c r="D168">
        <v>435</v>
      </c>
      <c r="E168" s="4"/>
    </row>
    <row r="169" spans="1:5">
      <c r="A169" t="s">
        <v>235</v>
      </c>
      <c r="B169" s="4">
        <v>5.3999999999999999E-2</v>
      </c>
      <c r="C169">
        <v>9038</v>
      </c>
      <c r="D169">
        <v>8025</v>
      </c>
      <c r="E169" s="4"/>
    </row>
    <row r="170" spans="1:5">
      <c r="A170" t="s">
        <v>236</v>
      </c>
      <c r="B170" s="4">
        <v>2.8000000000000001E-2</v>
      </c>
      <c r="C170">
        <v>1795</v>
      </c>
      <c r="D170">
        <v>1788</v>
      </c>
      <c r="E170" s="4"/>
    </row>
    <row r="171" spans="1:5">
      <c r="A171" t="s">
        <v>237</v>
      </c>
      <c r="B171" s="4">
        <v>3.7999999999999999E-2</v>
      </c>
      <c r="C171">
        <v>3577</v>
      </c>
      <c r="D171">
        <v>3398</v>
      </c>
      <c r="E171" s="4"/>
    </row>
    <row r="172" spans="1:5">
      <c r="A172" t="s">
        <v>238</v>
      </c>
      <c r="B172" s="4">
        <v>6.0999999999999999E-2</v>
      </c>
      <c r="C172">
        <v>143202</v>
      </c>
      <c r="D172">
        <v>146560</v>
      </c>
      <c r="E172" s="4"/>
    </row>
    <row r="173" spans="1:5">
      <c r="A173" t="s">
        <v>8</v>
      </c>
      <c r="B173" s="4">
        <v>4.4999999999999998E-2</v>
      </c>
      <c r="C173">
        <v>47817</v>
      </c>
      <c r="D173">
        <v>46779</v>
      </c>
      <c r="E173" s="4"/>
    </row>
    <row r="174" spans="1:5">
      <c r="A174" t="s">
        <v>239</v>
      </c>
      <c r="B174" s="4">
        <v>4.2999999999999997E-2</v>
      </c>
      <c r="C174">
        <v>7041</v>
      </c>
      <c r="D174">
        <v>6637</v>
      </c>
      <c r="E174" s="4"/>
    </row>
    <row r="175" spans="1:5">
      <c r="A175" t="s">
        <v>240</v>
      </c>
      <c r="B175" s="4">
        <v>0.30399999999999999</v>
      </c>
      <c r="C175">
        <v>504</v>
      </c>
      <c r="D175">
        <v>449</v>
      </c>
      <c r="E175" s="4"/>
    </row>
    <row r="176" spans="1:5">
      <c r="A176" t="s">
        <v>241</v>
      </c>
      <c r="B176" s="4">
        <v>3.1E-2</v>
      </c>
      <c r="C176">
        <v>22770</v>
      </c>
      <c r="D176">
        <v>22277</v>
      </c>
      <c r="E176" s="4"/>
    </row>
    <row r="177" spans="1:5">
      <c r="A177" t="s">
        <v>242</v>
      </c>
      <c r="B177" s="4">
        <v>-8.0000000000000002E-3</v>
      </c>
      <c r="C177">
        <v>4038</v>
      </c>
      <c r="D177">
        <v>3777</v>
      </c>
      <c r="E177" s="4"/>
    </row>
    <row r="178" spans="1:5">
      <c r="A178" t="s">
        <v>243</v>
      </c>
      <c r="B178" s="4">
        <v>9.5000000000000001E-2</v>
      </c>
      <c r="C178">
        <v>1315844</v>
      </c>
      <c r="D178">
        <v>1273979</v>
      </c>
      <c r="E178" s="4"/>
    </row>
    <row r="179" spans="1:5">
      <c r="A179" t="s">
        <v>244</v>
      </c>
      <c r="B179" s="4">
        <v>1.2999999999999999E-2</v>
      </c>
      <c r="C179">
        <v>947</v>
      </c>
      <c r="D179">
        <v>722</v>
      </c>
      <c r="E179" s="4"/>
    </row>
    <row r="180" spans="1:5">
      <c r="A180" t="s">
        <v>245</v>
      </c>
      <c r="B180" s="4">
        <v>3.7999999999999999E-2</v>
      </c>
      <c r="C180">
        <v>47432</v>
      </c>
      <c r="D180">
        <v>45610</v>
      </c>
      <c r="E180" s="4"/>
    </row>
    <row r="181" spans="1:5">
      <c r="A181" t="s">
        <v>9</v>
      </c>
      <c r="B181" s="4">
        <v>1.4E-2</v>
      </c>
      <c r="C181">
        <v>128085</v>
      </c>
      <c r="D181">
        <v>127034</v>
      </c>
      <c r="E181" s="4"/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69"/>
  <sheetViews>
    <sheetView workbookViewId="0"/>
  </sheetViews>
  <sheetFormatPr defaultRowHeight="13.5"/>
  <cols>
    <col min="1" max="1" width="11.625" style="6" bestFit="1" customWidth="1"/>
    <col min="2" max="2" width="13.125" style="6" customWidth="1"/>
    <col min="3" max="3" width="13" style="6" bestFit="1" customWidth="1"/>
    <col min="4" max="4" width="7" customWidth="1"/>
    <col min="5" max="5" width="11.75" bestFit="1" customWidth="1"/>
    <col min="6" max="6" width="9.75" customWidth="1"/>
  </cols>
  <sheetData>
    <row r="1" spans="1:6">
      <c r="A1" s="12" t="s">
        <v>247</v>
      </c>
      <c r="B1" s="12" t="s">
        <v>248</v>
      </c>
      <c r="C1" s="12" t="s">
        <v>246</v>
      </c>
    </row>
    <row r="2" spans="1:6">
      <c r="A2" s="7">
        <v>40912</v>
      </c>
      <c r="B2" s="8">
        <v>76.66</v>
      </c>
      <c r="C2" s="8">
        <v>8560.11</v>
      </c>
      <c r="E2" s="9" t="s">
        <v>3</v>
      </c>
      <c r="F2" s="15"/>
    </row>
    <row r="3" spans="1:6">
      <c r="A3" s="7">
        <v>40913</v>
      </c>
      <c r="B3" s="8">
        <v>77.19</v>
      </c>
      <c r="C3" s="8">
        <v>8488.7099999999991</v>
      </c>
      <c r="E3" s="9" t="s">
        <v>4</v>
      </c>
      <c r="F3" s="15"/>
    </row>
    <row r="4" spans="1:6">
      <c r="A4" s="7">
        <v>40914</v>
      </c>
      <c r="B4" s="8">
        <v>77.05</v>
      </c>
      <c r="C4" s="8">
        <v>8390.35</v>
      </c>
    </row>
    <row r="5" spans="1:6">
      <c r="A5" s="7">
        <v>40918</v>
      </c>
      <c r="B5" s="8">
        <v>76.83</v>
      </c>
      <c r="C5" s="8">
        <v>8422.26</v>
      </c>
      <c r="E5" s="9" t="s">
        <v>5</v>
      </c>
      <c r="F5" s="15"/>
    </row>
    <row r="6" spans="1:6">
      <c r="A6" s="7">
        <v>40919</v>
      </c>
      <c r="B6" s="8">
        <v>76.92</v>
      </c>
      <c r="C6" s="8">
        <v>8447.8799999999992</v>
      </c>
      <c r="E6" s="9" t="s">
        <v>71</v>
      </c>
      <c r="F6" s="16">
        <v>0.05</v>
      </c>
    </row>
    <row r="7" spans="1:6">
      <c r="A7" s="7">
        <v>40920</v>
      </c>
      <c r="B7" s="8">
        <v>76.790000000000006</v>
      </c>
      <c r="C7" s="8">
        <v>8385.59</v>
      </c>
      <c r="E7" s="9" t="s">
        <v>6</v>
      </c>
      <c r="F7" s="18">
        <f>ABS(F3*SQRT(F5)/SQRT(1-F3^2))</f>
        <v>0</v>
      </c>
    </row>
    <row r="8" spans="1:6">
      <c r="A8" s="7">
        <v>40921</v>
      </c>
      <c r="B8" s="8">
        <v>76.91</v>
      </c>
      <c r="C8" s="8">
        <v>8500.02</v>
      </c>
      <c r="E8" s="9" t="s">
        <v>7</v>
      </c>
      <c r="F8" s="19"/>
    </row>
    <row r="9" spans="1:6">
      <c r="A9" s="7">
        <v>40924</v>
      </c>
      <c r="B9" s="8">
        <v>76.760000000000005</v>
      </c>
      <c r="C9" s="8">
        <v>8378.36</v>
      </c>
    </row>
    <row r="10" spans="1:6">
      <c r="A10" s="7">
        <v>40925</v>
      </c>
      <c r="B10" s="8">
        <v>76.819999999999993</v>
      </c>
      <c r="C10" s="8">
        <v>8466.4</v>
      </c>
      <c r="E10" s="12" t="s">
        <v>261</v>
      </c>
      <c r="F10" s="15"/>
    </row>
    <row r="11" spans="1:6">
      <c r="A11" s="7">
        <v>40926</v>
      </c>
      <c r="B11" s="8">
        <v>76.819999999999993</v>
      </c>
      <c r="C11" s="8">
        <v>8550.58</v>
      </c>
      <c r="E11" s="12" t="s">
        <v>262</v>
      </c>
      <c r="F11" s="15"/>
    </row>
    <row r="12" spans="1:6">
      <c r="A12" s="7">
        <v>40927</v>
      </c>
      <c r="B12" s="8">
        <v>77.239999999999995</v>
      </c>
      <c r="C12" s="8">
        <v>8639.68</v>
      </c>
    </row>
    <row r="13" spans="1:6">
      <c r="A13" s="7">
        <v>40928</v>
      </c>
      <c r="B13" s="8">
        <v>76.959999999999994</v>
      </c>
      <c r="C13" s="8">
        <v>8766.36</v>
      </c>
    </row>
    <row r="14" spans="1:6">
      <c r="A14" s="7">
        <v>40931</v>
      </c>
      <c r="B14" s="8">
        <v>76.95</v>
      </c>
      <c r="C14" s="8">
        <v>8765.9</v>
      </c>
    </row>
    <row r="15" spans="1:6">
      <c r="A15" s="7">
        <v>40932</v>
      </c>
      <c r="B15" s="8">
        <v>77.790000000000006</v>
      </c>
      <c r="C15" s="8">
        <v>8785.33</v>
      </c>
    </row>
    <row r="16" spans="1:6">
      <c r="A16" s="7">
        <v>40933</v>
      </c>
      <c r="B16" s="8">
        <v>78.150000000000006</v>
      </c>
      <c r="C16" s="8">
        <v>8883.69</v>
      </c>
    </row>
    <row r="17" spans="1:3">
      <c r="A17" s="7">
        <v>40934</v>
      </c>
      <c r="B17" s="8">
        <v>77.47</v>
      </c>
      <c r="C17" s="8">
        <v>8849.4699999999993</v>
      </c>
    </row>
    <row r="18" spans="1:3">
      <c r="A18" s="7">
        <v>40935</v>
      </c>
      <c r="B18" s="8">
        <v>76.67</v>
      </c>
      <c r="C18" s="8">
        <v>8841.2199999999993</v>
      </c>
    </row>
    <row r="19" spans="1:3">
      <c r="A19" s="7">
        <v>40938</v>
      </c>
      <c r="B19" s="8">
        <v>76.290000000000006</v>
      </c>
      <c r="C19" s="8">
        <v>8793.51</v>
      </c>
    </row>
    <row r="20" spans="1:3">
      <c r="A20" s="7">
        <v>40939</v>
      </c>
      <c r="B20" s="8">
        <v>76.33</v>
      </c>
      <c r="C20" s="8">
        <v>8802.51</v>
      </c>
    </row>
    <row r="21" spans="1:3">
      <c r="A21" s="7">
        <v>40940</v>
      </c>
      <c r="B21" s="8">
        <v>76.17</v>
      </c>
      <c r="C21" s="8">
        <v>8809.7900000000009</v>
      </c>
    </row>
    <row r="22" spans="1:3">
      <c r="A22" s="7">
        <v>40941</v>
      </c>
      <c r="B22" s="8">
        <v>76.16</v>
      </c>
      <c r="C22" s="8">
        <v>8876.82</v>
      </c>
    </row>
    <row r="23" spans="1:3">
      <c r="A23" s="7">
        <v>40942</v>
      </c>
      <c r="B23" s="8">
        <v>76.56</v>
      </c>
      <c r="C23" s="8">
        <v>8831.93</v>
      </c>
    </row>
    <row r="24" spans="1:3">
      <c r="A24" s="7">
        <v>40945</v>
      </c>
      <c r="B24" s="8">
        <v>76.569999999999993</v>
      </c>
      <c r="C24" s="8">
        <v>8929.2000000000007</v>
      </c>
    </row>
    <row r="25" spans="1:3">
      <c r="A25" s="7">
        <v>40946</v>
      </c>
      <c r="B25" s="8">
        <v>76.88</v>
      </c>
      <c r="C25" s="8">
        <v>8917.52</v>
      </c>
    </row>
    <row r="26" spans="1:3">
      <c r="A26" s="7">
        <v>40947</v>
      </c>
      <c r="B26" s="8">
        <v>76.87</v>
      </c>
      <c r="C26" s="8">
        <v>9015.59</v>
      </c>
    </row>
    <row r="27" spans="1:3">
      <c r="A27" s="7">
        <v>40948</v>
      </c>
      <c r="B27" s="8">
        <v>77.42</v>
      </c>
      <c r="C27" s="8">
        <v>9002.24</v>
      </c>
    </row>
    <row r="28" spans="1:3">
      <c r="A28" s="7">
        <v>40949</v>
      </c>
      <c r="B28" s="8">
        <v>77.58</v>
      </c>
      <c r="C28" s="8">
        <v>8947.17</v>
      </c>
    </row>
    <row r="29" spans="1:3">
      <c r="A29" s="7">
        <v>40952</v>
      </c>
      <c r="B29" s="8">
        <v>77.55</v>
      </c>
      <c r="C29" s="8">
        <v>8999.18</v>
      </c>
    </row>
    <row r="30" spans="1:3">
      <c r="A30" s="7">
        <v>40953</v>
      </c>
      <c r="B30" s="8">
        <v>78.42</v>
      </c>
      <c r="C30" s="8">
        <v>9052.07</v>
      </c>
    </row>
    <row r="31" spans="1:3">
      <c r="A31" s="7">
        <v>40954</v>
      </c>
      <c r="B31" s="8">
        <v>78.22</v>
      </c>
      <c r="C31" s="8">
        <v>9260.34</v>
      </c>
    </row>
    <row r="32" spans="1:3">
      <c r="A32" s="7">
        <v>40955</v>
      </c>
      <c r="B32" s="8">
        <v>78.75</v>
      </c>
      <c r="C32" s="8">
        <v>9238.1</v>
      </c>
    </row>
    <row r="33" spans="1:3">
      <c r="A33" s="7">
        <v>40956</v>
      </c>
      <c r="B33" s="8">
        <v>79.38</v>
      </c>
      <c r="C33" s="8">
        <v>9384.17</v>
      </c>
    </row>
    <row r="34" spans="1:3">
      <c r="A34" s="7">
        <v>40959</v>
      </c>
      <c r="B34" s="8">
        <v>79.52</v>
      </c>
      <c r="C34" s="8">
        <v>9485.09</v>
      </c>
    </row>
    <row r="35" spans="1:3">
      <c r="A35" s="7">
        <v>40960</v>
      </c>
      <c r="B35" s="8">
        <v>79.7</v>
      </c>
      <c r="C35" s="8">
        <v>9463.02</v>
      </c>
    </row>
    <row r="36" spans="1:3">
      <c r="A36" s="7">
        <v>40961</v>
      </c>
      <c r="B36" s="8">
        <v>80.319999999999993</v>
      </c>
      <c r="C36" s="8">
        <v>9554</v>
      </c>
    </row>
    <row r="37" spans="1:3">
      <c r="A37" s="7">
        <v>40962</v>
      </c>
      <c r="B37" s="8">
        <v>80.2</v>
      </c>
      <c r="C37" s="8">
        <v>9595.57</v>
      </c>
    </row>
    <row r="38" spans="1:3">
      <c r="A38" s="7">
        <v>40963</v>
      </c>
      <c r="B38" s="8">
        <v>80.88</v>
      </c>
      <c r="C38" s="8">
        <v>9647.3799999999992</v>
      </c>
    </row>
    <row r="39" spans="1:3">
      <c r="A39" s="7">
        <v>40966</v>
      </c>
      <c r="B39" s="8">
        <v>80.44</v>
      </c>
      <c r="C39" s="8">
        <v>9633.93</v>
      </c>
    </row>
    <row r="40" spans="1:3">
      <c r="A40" s="7">
        <v>40967</v>
      </c>
      <c r="B40" s="8">
        <v>80.42</v>
      </c>
      <c r="C40" s="8">
        <v>9722.52</v>
      </c>
    </row>
    <row r="41" spans="1:3">
      <c r="A41" s="7">
        <v>40968</v>
      </c>
      <c r="B41" s="8">
        <v>81.14</v>
      </c>
      <c r="C41" s="8">
        <v>9723.24</v>
      </c>
    </row>
    <row r="42" spans="1:3">
      <c r="A42" s="7">
        <v>40969</v>
      </c>
      <c r="B42" s="8">
        <v>81.2</v>
      </c>
      <c r="C42" s="8">
        <v>9707.3700000000008</v>
      </c>
    </row>
    <row r="43" spans="1:3">
      <c r="A43" s="7">
        <v>40970</v>
      </c>
      <c r="B43" s="8">
        <v>81.58</v>
      </c>
      <c r="C43" s="8">
        <v>9777.0300000000007</v>
      </c>
    </row>
    <row r="44" spans="1:3">
      <c r="A44" s="7">
        <v>40973</v>
      </c>
      <c r="B44" s="8">
        <v>81.44</v>
      </c>
      <c r="C44" s="8">
        <v>9698.59</v>
      </c>
    </row>
    <row r="45" spans="1:3">
      <c r="A45" s="7">
        <v>40974</v>
      </c>
      <c r="B45" s="8">
        <v>80.7</v>
      </c>
      <c r="C45" s="8">
        <v>9637.6299999999992</v>
      </c>
    </row>
    <row r="46" spans="1:3">
      <c r="A46" s="7">
        <v>40975</v>
      </c>
      <c r="B46" s="8">
        <v>81.05</v>
      </c>
      <c r="C46" s="8">
        <v>9576.06</v>
      </c>
    </row>
    <row r="47" spans="1:3">
      <c r="A47" s="7">
        <v>40976</v>
      </c>
      <c r="B47" s="8">
        <v>81.52</v>
      </c>
      <c r="C47" s="8">
        <v>9768.9599999999991</v>
      </c>
    </row>
    <row r="48" spans="1:3">
      <c r="A48" s="7">
        <v>40977</v>
      </c>
      <c r="B48" s="8">
        <v>82.6</v>
      </c>
      <c r="C48" s="8">
        <v>9929.74</v>
      </c>
    </row>
    <row r="49" spans="1:3">
      <c r="A49" s="7">
        <v>40980</v>
      </c>
      <c r="B49" s="8">
        <v>82.24</v>
      </c>
      <c r="C49" s="8">
        <v>9889.86</v>
      </c>
    </row>
    <row r="50" spans="1:3">
      <c r="A50" s="7">
        <v>40981</v>
      </c>
      <c r="B50" s="8">
        <v>82.68</v>
      </c>
      <c r="C50" s="8">
        <v>9899.08</v>
      </c>
    </row>
    <row r="51" spans="1:3">
      <c r="A51" s="7">
        <v>40982</v>
      </c>
      <c r="B51" s="8">
        <v>83.81</v>
      </c>
      <c r="C51" s="8">
        <v>10050.52</v>
      </c>
    </row>
    <row r="52" spans="1:3">
      <c r="A52" s="7">
        <v>40983</v>
      </c>
      <c r="B52" s="8">
        <v>83.3</v>
      </c>
      <c r="C52" s="8">
        <v>10123.280000000001</v>
      </c>
    </row>
    <row r="53" spans="1:3">
      <c r="A53" s="7">
        <v>40984</v>
      </c>
      <c r="B53" s="8">
        <v>83.38</v>
      </c>
      <c r="C53" s="8">
        <v>10129.83</v>
      </c>
    </row>
    <row r="54" spans="1:3">
      <c r="A54" s="7">
        <v>40987</v>
      </c>
      <c r="B54" s="8">
        <v>83.31</v>
      </c>
      <c r="C54" s="8">
        <v>10141.99</v>
      </c>
    </row>
    <row r="55" spans="1:3">
      <c r="A55" s="7">
        <v>40989</v>
      </c>
      <c r="B55" s="8">
        <v>83.61</v>
      </c>
      <c r="C55" s="8">
        <v>10086.49</v>
      </c>
    </row>
    <row r="56" spans="1:3">
      <c r="A56" s="7">
        <v>40990</v>
      </c>
      <c r="B56" s="8">
        <v>83.67</v>
      </c>
      <c r="C56" s="8">
        <v>10127.08</v>
      </c>
    </row>
    <row r="57" spans="1:3">
      <c r="A57" s="7">
        <v>40991</v>
      </c>
      <c r="B57" s="8">
        <v>82.53</v>
      </c>
      <c r="C57" s="8">
        <v>10011.469999999999</v>
      </c>
    </row>
    <row r="58" spans="1:3">
      <c r="A58" s="7">
        <v>40994</v>
      </c>
      <c r="B58" s="8">
        <v>82.36</v>
      </c>
      <c r="C58" s="8">
        <v>10018.24</v>
      </c>
    </row>
    <row r="59" spans="1:3">
      <c r="A59" s="7">
        <v>40995</v>
      </c>
      <c r="B59" s="8">
        <v>82.82</v>
      </c>
      <c r="C59" s="8">
        <v>10255.15</v>
      </c>
    </row>
    <row r="60" spans="1:3">
      <c r="A60" s="7">
        <v>40996</v>
      </c>
      <c r="B60" s="8">
        <v>83.15</v>
      </c>
      <c r="C60" s="8">
        <v>10182.57</v>
      </c>
    </row>
    <row r="61" spans="1:3">
      <c r="A61" s="7">
        <v>40997</v>
      </c>
      <c r="B61" s="8">
        <v>82.72</v>
      </c>
      <c r="C61" s="8">
        <v>10114.790000000001</v>
      </c>
    </row>
    <row r="62" spans="1:3">
      <c r="A62" s="7">
        <v>40998</v>
      </c>
      <c r="B62" s="8">
        <v>82.3</v>
      </c>
      <c r="C62" s="8">
        <v>10083.56</v>
      </c>
    </row>
    <row r="63" spans="1:3">
      <c r="A63" s="7">
        <v>41001</v>
      </c>
      <c r="B63" s="8">
        <v>82.43</v>
      </c>
      <c r="C63" s="8">
        <v>10109.870000000001</v>
      </c>
    </row>
    <row r="64" spans="1:3">
      <c r="A64" s="7">
        <v>41002</v>
      </c>
      <c r="B64" s="8">
        <v>82.16</v>
      </c>
      <c r="C64" s="8">
        <v>10050.39</v>
      </c>
    </row>
    <row r="65" spans="1:3">
      <c r="A65" s="7">
        <v>41003</v>
      </c>
      <c r="B65" s="8">
        <v>82.17</v>
      </c>
      <c r="C65" s="8">
        <v>9819.99</v>
      </c>
    </row>
    <row r="66" spans="1:3">
      <c r="A66" s="7">
        <v>41004</v>
      </c>
      <c r="B66" s="8">
        <v>82.6</v>
      </c>
      <c r="C66" s="8">
        <v>9767.61</v>
      </c>
    </row>
    <row r="67" spans="1:3">
      <c r="A67" s="7">
        <v>41005</v>
      </c>
      <c r="B67" s="8">
        <v>82.32</v>
      </c>
      <c r="C67" s="8">
        <v>9688.4500000000007</v>
      </c>
    </row>
    <row r="68" spans="1:3">
      <c r="A68" s="7">
        <v>41008</v>
      </c>
      <c r="B68" s="8">
        <v>81.34</v>
      </c>
      <c r="C68" s="8">
        <v>9546.26</v>
      </c>
    </row>
    <row r="69" spans="1:3">
      <c r="A69" s="7">
        <v>41009</v>
      </c>
      <c r="B69" s="8">
        <v>80.94</v>
      </c>
      <c r="C69" s="8">
        <v>9538.02</v>
      </c>
    </row>
    <row r="70" spans="1:3">
      <c r="A70" s="7">
        <v>41010</v>
      </c>
      <c r="B70" s="8">
        <v>80.89</v>
      </c>
      <c r="C70" s="8">
        <v>9458.74</v>
      </c>
    </row>
    <row r="71" spans="1:3">
      <c r="A71" s="7">
        <v>41011</v>
      </c>
      <c r="B71" s="8">
        <v>80.89</v>
      </c>
      <c r="C71" s="8">
        <v>9524.7900000000009</v>
      </c>
    </row>
    <row r="72" spans="1:3">
      <c r="A72" s="7">
        <v>41012</v>
      </c>
      <c r="B72" s="8">
        <v>81</v>
      </c>
      <c r="C72" s="8">
        <v>9637.99</v>
      </c>
    </row>
    <row r="73" spans="1:3">
      <c r="A73" s="7">
        <v>41015</v>
      </c>
      <c r="B73" s="8">
        <v>80.45</v>
      </c>
      <c r="C73" s="8">
        <v>9470.64</v>
      </c>
    </row>
    <row r="74" spans="1:3">
      <c r="A74" s="7">
        <v>41016</v>
      </c>
      <c r="B74" s="8">
        <v>80.7</v>
      </c>
      <c r="C74" s="8">
        <v>9464.7099999999991</v>
      </c>
    </row>
    <row r="75" spans="1:3">
      <c r="A75" s="7">
        <v>41017</v>
      </c>
      <c r="B75" s="8">
        <v>81.3</v>
      </c>
      <c r="C75" s="8">
        <v>9667.26</v>
      </c>
    </row>
    <row r="76" spans="1:3">
      <c r="A76" s="7">
        <v>41018</v>
      </c>
      <c r="B76" s="8">
        <v>81.569999999999993</v>
      </c>
      <c r="C76" s="8">
        <v>9588.3799999999992</v>
      </c>
    </row>
    <row r="77" spans="1:3">
      <c r="A77" s="7">
        <v>41019</v>
      </c>
      <c r="B77" s="8">
        <v>81.569999999999993</v>
      </c>
      <c r="C77" s="8">
        <v>9561.36</v>
      </c>
    </row>
    <row r="78" spans="1:3">
      <c r="A78" s="7">
        <v>41022</v>
      </c>
      <c r="B78" s="8">
        <v>81.180000000000007</v>
      </c>
      <c r="C78" s="8">
        <v>9542.17</v>
      </c>
    </row>
    <row r="79" spans="1:3">
      <c r="A79" s="7">
        <v>41023</v>
      </c>
      <c r="B79" s="8">
        <v>81.209999999999994</v>
      </c>
      <c r="C79" s="8">
        <v>9468.0400000000009</v>
      </c>
    </row>
    <row r="80" spans="1:3">
      <c r="A80" s="7">
        <v>41024</v>
      </c>
      <c r="B80" s="8">
        <v>81.319999999999993</v>
      </c>
      <c r="C80" s="8">
        <v>9561.01</v>
      </c>
    </row>
    <row r="81" spans="1:3">
      <c r="A81" s="7">
        <v>41025</v>
      </c>
      <c r="B81" s="8">
        <v>80.8</v>
      </c>
      <c r="C81" s="8">
        <v>9561.83</v>
      </c>
    </row>
    <row r="82" spans="1:3">
      <c r="A82" s="7">
        <v>41026</v>
      </c>
      <c r="B82" s="8">
        <v>80.45</v>
      </c>
      <c r="C82" s="8">
        <v>9520.89</v>
      </c>
    </row>
    <row r="83" spans="1:3">
      <c r="A83" s="7">
        <v>41030</v>
      </c>
      <c r="B83" s="8">
        <v>80.19</v>
      </c>
      <c r="C83" s="8">
        <v>9350.9500000000007</v>
      </c>
    </row>
    <row r="84" spans="1:3">
      <c r="A84" s="7">
        <v>41031</v>
      </c>
      <c r="B84" s="8">
        <v>80.22</v>
      </c>
      <c r="C84" s="8">
        <v>9380.25</v>
      </c>
    </row>
    <row r="85" spans="1:3">
      <c r="A85" s="7">
        <v>41036</v>
      </c>
      <c r="B85" s="8">
        <v>80.36</v>
      </c>
      <c r="C85" s="8">
        <v>9119.14</v>
      </c>
    </row>
    <row r="86" spans="1:3">
      <c r="A86" s="7">
        <v>41037</v>
      </c>
      <c r="B86" s="8">
        <v>79.84</v>
      </c>
      <c r="C86" s="8">
        <v>9181.65</v>
      </c>
    </row>
    <row r="87" spans="1:3">
      <c r="A87" s="7">
        <v>41038</v>
      </c>
      <c r="B87" s="8">
        <v>79.86</v>
      </c>
      <c r="C87" s="8">
        <v>9045.06</v>
      </c>
    </row>
    <row r="88" spans="1:3">
      <c r="A88" s="7">
        <v>41039</v>
      </c>
      <c r="B88" s="8">
        <v>79.790000000000006</v>
      </c>
      <c r="C88" s="8">
        <v>9009.65</v>
      </c>
    </row>
    <row r="89" spans="1:3">
      <c r="A89" s="7">
        <v>41040</v>
      </c>
      <c r="B89" s="8">
        <v>79.67</v>
      </c>
      <c r="C89" s="8">
        <v>8953.31</v>
      </c>
    </row>
    <row r="90" spans="1:3">
      <c r="A90" s="7">
        <v>41043</v>
      </c>
      <c r="B90" s="8">
        <v>79.94</v>
      </c>
      <c r="C90" s="8">
        <v>8973.84</v>
      </c>
    </row>
    <row r="91" spans="1:3">
      <c r="A91" s="7">
        <v>41044</v>
      </c>
      <c r="B91" s="8">
        <v>79.87</v>
      </c>
      <c r="C91" s="8">
        <v>8900.74</v>
      </c>
    </row>
    <row r="92" spans="1:3">
      <c r="A92" s="7">
        <v>41045</v>
      </c>
      <c r="B92" s="8">
        <v>79.83</v>
      </c>
      <c r="C92" s="8">
        <v>8801.17</v>
      </c>
    </row>
    <row r="93" spans="1:3">
      <c r="A93" s="7">
        <v>41046</v>
      </c>
      <c r="B93" s="8">
        <v>80.099999999999994</v>
      </c>
      <c r="C93" s="8">
        <v>8876.59</v>
      </c>
    </row>
    <row r="94" spans="1:3">
      <c r="A94" s="7">
        <v>41047</v>
      </c>
      <c r="B94" s="8">
        <v>80.3</v>
      </c>
      <c r="C94" s="8">
        <v>8611.31</v>
      </c>
    </row>
    <row r="95" spans="1:3">
      <c r="A95" s="7">
        <v>41050</v>
      </c>
      <c r="B95" s="8">
        <v>79.28</v>
      </c>
      <c r="C95" s="8">
        <v>8633.89</v>
      </c>
    </row>
    <row r="96" spans="1:3">
      <c r="A96" s="7">
        <v>41051</v>
      </c>
      <c r="B96" s="8">
        <v>79.150000000000006</v>
      </c>
      <c r="C96" s="8">
        <v>8729.2900000000009</v>
      </c>
    </row>
    <row r="97" spans="1:3">
      <c r="A97" s="7">
        <v>41052</v>
      </c>
      <c r="B97" s="8">
        <v>79.989999999999995</v>
      </c>
      <c r="C97" s="8">
        <v>8556.6</v>
      </c>
    </row>
    <row r="98" spans="1:3">
      <c r="A98" s="7">
        <v>41053</v>
      </c>
      <c r="B98" s="8">
        <v>79.34</v>
      </c>
      <c r="C98" s="8">
        <v>8563.3799999999992</v>
      </c>
    </row>
    <row r="99" spans="1:3">
      <c r="A99" s="7">
        <v>41054</v>
      </c>
      <c r="B99" s="8">
        <v>79.47</v>
      </c>
      <c r="C99" s="8">
        <v>8580.39</v>
      </c>
    </row>
    <row r="100" spans="1:3">
      <c r="A100" s="7">
        <v>41057</v>
      </c>
      <c r="B100" s="8">
        <v>79.67</v>
      </c>
      <c r="C100" s="8">
        <v>8593.15</v>
      </c>
    </row>
    <row r="101" spans="1:3">
      <c r="A101" s="7">
        <v>41058</v>
      </c>
      <c r="B101" s="8">
        <v>79.45</v>
      </c>
      <c r="C101" s="8">
        <v>8657.08</v>
      </c>
    </row>
    <row r="102" spans="1:3">
      <c r="A102" s="7">
        <v>41059</v>
      </c>
      <c r="B102" s="8">
        <v>79.42</v>
      </c>
      <c r="C102" s="8">
        <v>8633.19</v>
      </c>
    </row>
    <row r="103" spans="1:3">
      <c r="A103" s="7">
        <v>41060</v>
      </c>
      <c r="B103" s="8">
        <v>78.94</v>
      </c>
      <c r="C103" s="8">
        <v>8542.73</v>
      </c>
    </row>
    <row r="104" spans="1:3">
      <c r="A104" s="7">
        <v>41061</v>
      </c>
      <c r="B104" s="8">
        <v>78.28</v>
      </c>
      <c r="C104" s="8">
        <v>8440.25</v>
      </c>
    </row>
    <row r="105" spans="1:3">
      <c r="A105" s="7">
        <v>41064</v>
      </c>
      <c r="B105" s="8">
        <v>78.22</v>
      </c>
      <c r="C105" s="8">
        <v>8295.6299999999992</v>
      </c>
    </row>
    <row r="106" spans="1:3">
      <c r="A106" s="7">
        <v>41065</v>
      </c>
      <c r="B106" s="8">
        <v>78.27</v>
      </c>
      <c r="C106" s="8">
        <v>8382</v>
      </c>
    </row>
    <row r="107" spans="1:3">
      <c r="A107" s="7">
        <v>41066</v>
      </c>
      <c r="B107" s="8">
        <v>78.599999999999994</v>
      </c>
      <c r="C107" s="8">
        <v>8533.5300000000007</v>
      </c>
    </row>
    <row r="108" spans="1:3">
      <c r="A108" s="7">
        <v>41067</v>
      </c>
      <c r="B108" s="8">
        <v>79.09</v>
      </c>
      <c r="C108" s="8">
        <v>8639.7199999999993</v>
      </c>
    </row>
    <row r="109" spans="1:3">
      <c r="A109" s="7">
        <v>41068</v>
      </c>
      <c r="B109" s="8">
        <v>79.66</v>
      </c>
      <c r="C109" s="8">
        <v>8459.26</v>
      </c>
    </row>
    <row r="110" spans="1:3">
      <c r="A110" s="7">
        <v>41071</v>
      </c>
      <c r="B110" s="8">
        <v>79.48</v>
      </c>
      <c r="C110" s="8">
        <v>8624.9</v>
      </c>
    </row>
    <row r="111" spans="1:3">
      <c r="A111" s="7">
        <v>41072</v>
      </c>
      <c r="B111" s="8">
        <v>79.53</v>
      </c>
      <c r="C111" s="8">
        <v>8536.7199999999993</v>
      </c>
    </row>
    <row r="112" spans="1:3">
      <c r="A112" s="7">
        <v>41073</v>
      </c>
      <c r="B112" s="8">
        <v>79.47</v>
      </c>
      <c r="C112" s="8">
        <v>8587.84</v>
      </c>
    </row>
    <row r="113" spans="1:3">
      <c r="A113" s="7">
        <v>41074</v>
      </c>
      <c r="B113" s="8">
        <v>79.37</v>
      </c>
      <c r="C113" s="8">
        <v>8568.89</v>
      </c>
    </row>
    <row r="114" spans="1:3">
      <c r="A114" s="7">
        <v>41075</v>
      </c>
      <c r="B114" s="8">
        <v>79.31</v>
      </c>
      <c r="C114" s="8">
        <v>8569.32</v>
      </c>
    </row>
    <row r="115" spans="1:3">
      <c r="A115" s="7">
        <v>41078</v>
      </c>
      <c r="B115" s="8">
        <v>78.680000000000007</v>
      </c>
      <c r="C115" s="8">
        <v>8721.02</v>
      </c>
    </row>
    <row r="116" spans="1:3">
      <c r="A116" s="7">
        <v>41079</v>
      </c>
      <c r="B116" s="8">
        <v>78.97</v>
      </c>
      <c r="C116" s="8">
        <v>8655.8700000000008</v>
      </c>
    </row>
    <row r="117" spans="1:3">
      <c r="A117" s="7">
        <v>41080</v>
      </c>
      <c r="B117" s="8">
        <v>78.900000000000006</v>
      </c>
      <c r="C117" s="8">
        <v>8752.31</v>
      </c>
    </row>
    <row r="118" spans="1:3">
      <c r="A118" s="7">
        <v>41081</v>
      </c>
      <c r="B118" s="8">
        <v>79.52</v>
      </c>
      <c r="C118" s="8">
        <v>8824.07</v>
      </c>
    </row>
    <row r="119" spans="1:3">
      <c r="A119" s="7">
        <v>41082</v>
      </c>
      <c r="B119" s="8">
        <v>80.209999999999994</v>
      </c>
      <c r="C119" s="8">
        <v>8798.35</v>
      </c>
    </row>
    <row r="120" spans="1:3">
      <c r="A120" s="7">
        <v>41085</v>
      </c>
      <c r="B120" s="8">
        <v>80.53</v>
      </c>
      <c r="C120" s="8">
        <v>8734.6200000000008</v>
      </c>
    </row>
    <row r="121" spans="1:3">
      <c r="A121" s="7">
        <v>41086</v>
      </c>
      <c r="B121" s="8">
        <v>79.5</v>
      </c>
      <c r="C121" s="8">
        <v>8663.99</v>
      </c>
    </row>
    <row r="122" spans="1:3">
      <c r="A122" s="7">
        <v>41087</v>
      </c>
      <c r="B122" s="8">
        <v>79.45</v>
      </c>
      <c r="C122" s="8">
        <v>8730.49</v>
      </c>
    </row>
    <row r="123" spans="1:3">
      <c r="A123" s="7">
        <v>41088</v>
      </c>
      <c r="B123" s="8">
        <v>79.819999999999993</v>
      </c>
      <c r="C123" s="8">
        <v>8874.11</v>
      </c>
    </row>
    <row r="124" spans="1:3">
      <c r="A124" s="7">
        <v>41089</v>
      </c>
      <c r="B124" s="8">
        <v>79.36</v>
      </c>
      <c r="C124" s="8">
        <v>9006.7800000000007</v>
      </c>
    </row>
    <row r="125" spans="1:3">
      <c r="A125" s="7">
        <v>41092</v>
      </c>
      <c r="B125" s="8">
        <v>79.8</v>
      </c>
      <c r="C125" s="8">
        <v>9003.48</v>
      </c>
    </row>
    <row r="126" spans="1:3">
      <c r="A126" s="7">
        <v>41093</v>
      </c>
      <c r="B126" s="8">
        <v>79.77</v>
      </c>
      <c r="C126" s="8">
        <v>9066.59</v>
      </c>
    </row>
    <row r="127" spans="1:3">
      <c r="A127" s="7">
        <v>41094</v>
      </c>
      <c r="B127" s="8">
        <v>79.81</v>
      </c>
      <c r="C127" s="8">
        <v>9104.17</v>
      </c>
    </row>
    <row r="128" spans="1:3">
      <c r="A128" s="7">
        <v>41095</v>
      </c>
      <c r="B128" s="8">
        <v>79.959999999999994</v>
      </c>
      <c r="C128" s="8">
        <v>9079.7999999999993</v>
      </c>
    </row>
    <row r="129" spans="1:3">
      <c r="A129" s="7">
        <v>41096</v>
      </c>
      <c r="B129" s="8">
        <v>79.62</v>
      </c>
      <c r="C129" s="8">
        <v>9020.75</v>
      </c>
    </row>
    <row r="130" spans="1:3">
      <c r="A130" s="7">
        <v>41099</v>
      </c>
      <c r="B130" s="8">
        <v>79.66</v>
      </c>
      <c r="C130" s="8">
        <v>8896.8799999999992</v>
      </c>
    </row>
    <row r="131" spans="1:3">
      <c r="A131" s="7">
        <v>41100</v>
      </c>
      <c r="B131" s="8">
        <v>79.459999999999994</v>
      </c>
      <c r="C131" s="8">
        <v>8857.73</v>
      </c>
    </row>
    <row r="132" spans="1:3">
      <c r="A132" s="7">
        <v>41101</v>
      </c>
      <c r="B132" s="8">
        <v>79.709999999999994</v>
      </c>
      <c r="C132" s="8">
        <v>8851</v>
      </c>
    </row>
    <row r="133" spans="1:3">
      <c r="A133" s="7">
        <v>41102</v>
      </c>
      <c r="B133" s="8">
        <v>79.3</v>
      </c>
      <c r="C133" s="8">
        <v>8720.01</v>
      </c>
    </row>
    <row r="134" spans="1:3">
      <c r="A134" s="7">
        <v>41103</v>
      </c>
      <c r="B134" s="8">
        <v>79.180000000000007</v>
      </c>
      <c r="C134" s="8">
        <v>8724.1200000000008</v>
      </c>
    </row>
    <row r="135" spans="1:3">
      <c r="A135" s="7">
        <v>41107</v>
      </c>
      <c r="B135" s="8">
        <v>78.8</v>
      </c>
      <c r="C135" s="8">
        <v>8755</v>
      </c>
    </row>
    <row r="136" spans="1:3">
      <c r="A136" s="7">
        <v>41108</v>
      </c>
      <c r="B136" s="8">
        <v>79.040000000000006</v>
      </c>
      <c r="C136" s="8">
        <v>8726.74</v>
      </c>
    </row>
    <row r="137" spans="1:3">
      <c r="A137" s="7">
        <v>41109</v>
      </c>
      <c r="B137" s="8">
        <v>78.819999999999993</v>
      </c>
      <c r="C137" s="8">
        <v>8795.5499999999993</v>
      </c>
    </row>
    <row r="138" spans="1:3">
      <c r="A138" s="7">
        <v>41110</v>
      </c>
      <c r="B138" s="8">
        <v>78.599999999999994</v>
      </c>
      <c r="C138" s="8">
        <v>8669.8700000000008</v>
      </c>
    </row>
    <row r="139" spans="1:3">
      <c r="A139" s="7">
        <v>41113</v>
      </c>
      <c r="B139" s="8">
        <v>78.53</v>
      </c>
      <c r="C139" s="8">
        <v>8508.32</v>
      </c>
    </row>
    <row r="140" spans="1:3">
      <c r="A140" s="7">
        <v>41114</v>
      </c>
      <c r="B140" s="8">
        <v>78.37</v>
      </c>
      <c r="C140" s="8">
        <v>8488.09</v>
      </c>
    </row>
    <row r="141" spans="1:3">
      <c r="A141" s="7">
        <v>41115</v>
      </c>
      <c r="B141" s="8">
        <v>78.22</v>
      </c>
      <c r="C141" s="8">
        <v>8365.9</v>
      </c>
    </row>
    <row r="142" spans="1:3">
      <c r="A142" s="7">
        <v>41116</v>
      </c>
      <c r="B142" s="8">
        <v>78.2</v>
      </c>
      <c r="C142" s="8">
        <v>8443.1</v>
      </c>
    </row>
    <row r="143" spans="1:3">
      <c r="A143" s="7">
        <v>41117</v>
      </c>
      <c r="B143" s="8">
        <v>78.239999999999995</v>
      </c>
      <c r="C143" s="8">
        <v>8566.64</v>
      </c>
    </row>
    <row r="144" spans="1:3">
      <c r="A144" s="7">
        <v>41120</v>
      </c>
      <c r="B144" s="8">
        <v>78.53</v>
      </c>
      <c r="C144" s="8">
        <v>8635.44</v>
      </c>
    </row>
    <row r="145" spans="1:3">
      <c r="A145" s="7">
        <v>41121</v>
      </c>
      <c r="B145" s="8">
        <v>78.2</v>
      </c>
      <c r="C145" s="8">
        <v>8695.06</v>
      </c>
    </row>
    <row r="146" spans="1:3">
      <c r="A146" s="7">
        <v>41122</v>
      </c>
      <c r="B146" s="8">
        <v>78.11</v>
      </c>
      <c r="C146" s="8">
        <v>8641.85</v>
      </c>
    </row>
    <row r="147" spans="1:3">
      <c r="A147" s="7">
        <v>41123</v>
      </c>
      <c r="B147" s="8">
        <v>78.2</v>
      </c>
      <c r="C147" s="8">
        <v>8653.18</v>
      </c>
    </row>
    <row r="148" spans="1:3">
      <c r="A148" s="7">
        <v>41124</v>
      </c>
      <c r="B148" s="8">
        <v>78.239999999999995</v>
      </c>
      <c r="C148" s="8">
        <v>8555.11</v>
      </c>
    </row>
    <row r="149" spans="1:3">
      <c r="A149" s="7">
        <v>41127</v>
      </c>
      <c r="B149" s="8">
        <v>78.63</v>
      </c>
      <c r="C149" s="8">
        <v>8726.2900000000009</v>
      </c>
    </row>
    <row r="150" spans="1:3">
      <c r="A150" s="7">
        <v>41128</v>
      </c>
      <c r="B150" s="8">
        <v>78.709999999999994</v>
      </c>
      <c r="C150" s="8">
        <v>8803.31</v>
      </c>
    </row>
    <row r="151" spans="1:3">
      <c r="A151" s="7">
        <v>41129</v>
      </c>
      <c r="B151" s="8">
        <v>78.45</v>
      </c>
      <c r="C151" s="8">
        <v>8881.16</v>
      </c>
    </row>
    <row r="152" spans="1:3">
      <c r="A152" s="7">
        <v>41130</v>
      </c>
      <c r="B152" s="8">
        <v>78.64</v>
      </c>
      <c r="C152" s="8">
        <v>8978.6</v>
      </c>
    </row>
    <row r="153" spans="1:3">
      <c r="A153" s="7">
        <v>41131</v>
      </c>
      <c r="B153" s="8">
        <v>78.260000000000005</v>
      </c>
      <c r="C153" s="8">
        <v>8891.44</v>
      </c>
    </row>
    <row r="154" spans="1:3">
      <c r="A154" s="7">
        <v>41134</v>
      </c>
      <c r="B154" s="8">
        <v>78.34</v>
      </c>
      <c r="C154" s="8">
        <v>8885.15</v>
      </c>
    </row>
    <row r="155" spans="1:3">
      <c r="A155" s="7">
        <v>41135</v>
      </c>
      <c r="B155" s="8">
        <v>78.81</v>
      </c>
      <c r="C155" s="8">
        <v>8929.8799999999992</v>
      </c>
    </row>
    <row r="156" spans="1:3">
      <c r="A156" s="7">
        <v>41136</v>
      </c>
      <c r="B156" s="8">
        <v>78.88</v>
      </c>
      <c r="C156" s="8">
        <v>8925.0400000000009</v>
      </c>
    </row>
    <row r="157" spans="1:3">
      <c r="A157" s="7">
        <v>41137</v>
      </c>
      <c r="B157" s="8">
        <v>79.239999999999995</v>
      </c>
      <c r="C157" s="8">
        <v>9092.76</v>
      </c>
    </row>
    <row r="158" spans="1:3">
      <c r="A158" s="7">
        <v>41138</v>
      </c>
      <c r="B158" s="8">
        <v>79.53</v>
      </c>
      <c r="C158" s="8">
        <v>9162.5</v>
      </c>
    </row>
    <row r="159" spans="1:3">
      <c r="A159" s="7">
        <v>41141</v>
      </c>
      <c r="B159" s="8">
        <v>79.38</v>
      </c>
      <c r="C159" s="8">
        <v>9171.16</v>
      </c>
    </row>
    <row r="160" spans="1:3">
      <c r="A160" s="7">
        <v>41142</v>
      </c>
      <c r="B160" s="8">
        <v>79.27</v>
      </c>
      <c r="C160" s="8">
        <v>9156.92</v>
      </c>
    </row>
    <row r="161" spans="1:3">
      <c r="A161" s="7">
        <v>41143</v>
      </c>
      <c r="B161" s="8">
        <v>78.53</v>
      </c>
      <c r="C161" s="8">
        <v>9131.74</v>
      </c>
    </row>
    <row r="162" spans="1:3">
      <c r="A162" s="7">
        <v>41144</v>
      </c>
      <c r="B162" s="8">
        <v>78.45</v>
      </c>
      <c r="C162" s="8">
        <v>9178.1200000000008</v>
      </c>
    </row>
    <row r="163" spans="1:3">
      <c r="A163" s="7">
        <v>41145</v>
      </c>
      <c r="B163" s="8">
        <v>78.64</v>
      </c>
      <c r="C163" s="8">
        <v>9070.76</v>
      </c>
    </row>
    <row r="164" spans="1:3">
      <c r="A164" s="7">
        <v>41148</v>
      </c>
      <c r="B164" s="8">
        <v>78.72</v>
      </c>
      <c r="C164" s="8">
        <v>9085.39</v>
      </c>
    </row>
    <row r="165" spans="1:3">
      <c r="A165" s="7">
        <v>41149</v>
      </c>
      <c r="B165" s="8">
        <v>78.5</v>
      </c>
      <c r="C165" s="8">
        <v>9033.2900000000009</v>
      </c>
    </row>
    <row r="166" spans="1:3">
      <c r="A166" s="7">
        <v>41150</v>
      </c>
      <c r="B166" s="8">
        <v>78.69</v>
      </c>
      <c r="C166" s="8">
        <v>9069.8100000000013</v>
      </c>
    </row>
    <row r="167" spans="1:3">
      <c r="A167" s="7">
        <v>41151</v>
      </c>
      <c r="B167" s="8">
        <v>78.599999999999994</v>
      </c>
      <c r="C167" s="8">
        <v>8983.7800000000007</v>
      </c>
    </row>
    <row r="168" spans="1:3">
      <c r="A168" s="7">
        <v>41152</v>
      </c>
      <c r="B168" s="8">
        <v>78.37</v>
      </c>
      <c r="C168" s="8">
        <v>8839.91</v>
      </c>
    </row>
    <row r="169" spans="1:3">
      <c r="A169" s="7">
        <v>41155</v>
      </c>
      <c r="B169" s="8">
        <v>78.33</v>
      </c>
      <c r="C169" s="8">
        <v>8783.99</v>
      </c>
    </row>
    <row r="170" spans="1:3">
      <c r="A170" s="7">
        <v>41156</v>
      </c>
      <c r="B170" s="8">
        <v>78.38</v>
      </c>
      <c r="C170" s="8">
        <v>8775.51</v>
      </c>
    </row>
    <row r="171" spans="1:3">
      <c r="A171" s="7">
        <v>41157</v>
      </c>
      <c r="B171" s="8">
        <v>78.34</v>
      </c>
      <c r="C171" s="8">
        <v>8679.82</v>
      </c>
    </row>
    <row r="172" spans="1:3">
      <c r="A172" s="7">
        <v>41158</v>
      </c>
      <c r="B172" s="8">
        <v>78.819999999999993</v>
      </c>
      <c r="C172" s="8">
        <v>8680.57</v>
      </c>
    </row>
    <row r="173" spans="1:3">
      <c r="A173" s="7">
        <v>41159</v>
      </c>
      <c r="B173" s="8">
        <v>78.209999999999994</v>
      </c>
      <c r="C173" s="8">
        <v>8871.65</v>
      </c>
    </row>
    <row r="174" spans="1:3">
      <c r="A174" s="7">
        <v>41162</v>
      </c>
      <c r="B174" s="8">
        <v>78.260000000000005</v>
      </c>
      <c r="C174" s="8">
        <v>8869.3700000000008</v>
      </c>
    </row>
    <row r="175" spans="1:3">
      <c r="A175" s="7">
        <v>41163</v>
      </c>
      <c r="B175" s="8">
        <v>78.209999999999994</v>
      </c>
      <c r="C175" s="8">
        <v>8807.3799999999992</v>
      </c>
    </row>
    <row r="176" spans="1:3">
      <c r="A176" s="7">
        <v>41164</v>
      </c>
      <c r="B176" s="8">
        <v>77.849999999999994</v>
      </c>
      <c r="C176" s="8">
        <v>8959.9599999999991</v>
      </c>
    </row>
    <row r="177" spans="1:3">
      <c r="A177" s="7">
        <v>41165</v>
      </c>
      <c r="B177" s="8">
        <v>77.66</v>
      </c>
      <c r="C177" s="8">
        <v>8995.15</v>
      </c>
    </row>
    <row r="178" spans="1:3">
      <c r="A178" s="7">
        <v>41166</v>
      </c>
      <c r="B178" s="8">
        <v>77.650000000000006</v>
      </c>
      <c r="C178" s="8">
        <v>9159.39</v>
      </c>
    </row>
    <row r="179" spans="1:3">
      <c r="A179" s="7">
        <v>41170</v>
      </c>
      <c r="B179" s="8">
        <v>78.73</v>
      </c>
      <c r="C179" s="8">
        <v>9123.77</v>
      </c>
    </row>
    <row r="180" spans="1:3">
      <c r="A180" s="7">
        <v>41171</v>
      </c>
      <c r="B180" s="8">
        <v>79.05</v>
      </c>
      <c r="C180" s="8">
        <v>9232.2099999999991</v>
      </c>
    </row>
    <row r="181" spans="1:3">
      <c r="A181" s="7">
        <v>41172</v>
      </c>
      <c r="B181" s="8">
        <v>78.209999999999994</v>
      </c>
      <c r="C181" s="8">
        <v>9086.98</v>
      </c>
    </row>
    <row r="182" spans="1:3">
      <c r="A182" s="7">
        <v>41173</v>
      </c>
      <c r="B182" s="8">
        <v>78.209999999999994</v>
      </c>
      <c r="C182" s="8">
        <v>9110</v>
      </c>
    </row>
    <row r="183" spans="1:3">
      <c r="A183" s="7">
        <v>41176</v>
      </c>
      <c r="B183" s="8">
        <v>78.08</v>
      </c>
      <c r="C183" s="8">
        <v>9069.2900000000009</v>
      </c>
    </row>
    <row r="184" spans="1:3">
      <c r="A184" s="7">
        <v>41177</v>
      </c>
      <c r="B184" s="8">
        <v>77.77</v>
      </c>
      <c r="C184" s="8">
        <v>9091.5400000000009</v>
      </c>
    </row>
    <row r="185" spans="1:3">
      <c r="A185" s="7">
        <v>41178</v>
      </c>
      <c r="B185" s="8">
        <v>77.7</v>
      </c>
      <c r="C185" s="8">
        <v>8906.7000000000007</v>
      </c>
    </row>
    <row r="186" spans="1:3">
      <c r="A186" s="7">
        <v>41179</v>
      </c>
      <c r="B186" s="8">
        <v>77.709999999999994</v>
      </c>
      <c r="C186" s="8">
        <v>8949.8700000000008</v>
      </c>
    </row>
    <row r="187" spans="1:3">
      <c r="A187" s="7">
        <v>41180</v>
      </c>
      <c r="B187" s="8">
        <v>77.58</v>
      </c>
      <c r="C187" s="8">
        <v>8870.16</v>
      </c>
    </row>
    <row r="188" spans="1:3">
      <c r="A188" s="7">
        <v>41183</v>
      </c>
      <c r="B188" s="8">
        <v>77.930000000000007</v>
      </c>
      <c r="C188" s="8">
        <v>8796.51</v>
      </c>
    </row>
    <row r="189" spans="1:3">
      <c r="A189" s="7">
        <v>41184</v>
      </c>
      <c r="B189" s="8">
        <v>78.069999999999993</v>
      </c>
      <c r="C189" s="8">
        <v>8786.0499999999993</v>
      </c>
    </row>
    <row r="190" spans="1:3">
      <c r="A190" s="7">
        <v>41185</v>
      </c>
      <c r="B190" s="8">
        <v>78.2</v>
      </c>
      <c r="C190" s="8">
        <v>8746.8700000000008</v>
      </c>
    </row>
    <row r="191" spans="1:3">
      <c r="A191" s="7">
        <v>41186</v>
      </c>
      <c r="B191" s="8">
        <v>78.61</v>
      </c>
      <c r="C191" s="8">
        <v>8824.59</v>
      </c>
    </row>
    <row r="192" spans="1:3">
      <c r="A192" s="7">
        <v>41187</v>
      </c>
      <c r="B192" s="8">
        <v>78.400000000000006</v>
      </c>
      <c r="C192" s="8">
        <v>8863.2999999999993</v>
      </c>
    </row>
    <row r="193" spans="1:3">
      <c r="A193" s="7">
        <v>41191</v>
      </c>
      <c r="B193" s="8">
        <v>78.3</v>
      </c>
      <c r="C193" s="8">
        <v>8769.59</v>
      </c>
    </row>
    <row r="194" spans="1:3">
      <c r="A194" s="7">
        <v>41192</v>
      </c>
      <c r="B194" s="8">
        <v>78.33</v>
      </c>
      <c r="C194" s="8">
        <v>8596.23</v>
      </c>
    </row>
    <row r="195" spans="1:3">
      <c r="A195" s="7">
        <v>41193</v>
      </c>
      <c r="B195" s="8">
        <v>78.09</v>
      </c>
      <c r="C195" s="8">
        <v>8546.7800000000007</v>
      </c>
    </row>
    <row r="196" spans="1:3">
      <c r="A196" s="7">
        <v>41194</v>
      </c>
      <c r="B196" s="8">
        <v>78.489999999999995</v>
      </c>
      <c r="C196" s="8">
        <v>8534.119999999999</v>
      </c>
    </row>
    <row r="197" spans="1:3">
      <c r="A197" s="7">
        <v>41197</v>
      </c>
      <c r="B197" s="8">
        <v>78.58</v>
      </c>
      <c r="C197" s="8">
        <v>8577.93</v>
      </c>
    </row>
    <row r="198" spans="1:3">
      <c r="A198" s="7">
        <v>41198</v>
      </c>
      <c r="B198" s="8">
        <v>78.92</v>
      </c>
      <c r="C198" s="8">
        <v>8701.31</v>
      </c>
    </row>
    <row r="199" spans="1:3">
      <c r="A199" s="7">
        <v>41199</v>
      </c>
      <c r="B199" s="8">
        <v>78.81</v>
      </c>
      <c r="C199" s="8">
        <v>8806.5499999999993</v>
      </c>
    </row>
    <row r="200" spans="1:3">
      <c r="A200" s="7">
        <v>41200</v>
      </c>
      <c r="B200" s="8">
        <v>79.099999999999994</v>
      </c>
      <c r="C200" s="8">
        <v>8982.86</v>
      </c>
    </row>
    <row r="201" spans="1:3">
      <c r="A201" s="7">
        <v>41201</v>
      </c>
      <c r="B201" s="8">
        <v>79.36</v>
      </c>
      <c r="C201" s="8">
        <v>9002.68</v>
      </c>
    </row>
    <row r="202" spans="1:3">
      <c r="A202" s="7">
        <v>41204</v>
      </c>
      <c r="B202" s="8">
        <v>79.7</v>
      </c>
      <c r="C202" s="8">
        <v>9010.7099999999991</v>
      </c>
    </row>
    <row r="203" spans="1:3">
      <c r="A203" s="7">
        <v>41205</v>
      </c>
      <c r="B203" s="8">
        <v>79.790000000000006</v>
      </c>
      <c r="C203" s="8">
        <v>9014.25</v>
      </c>
    </row>
    <row r="204" spans="1:3">
      <c r="A204" s="7">
        <v>41206</v>
      </c>
      <c r="B204" s="8">
        <v>79.78</v>
      </c>
      <c r="C204" s="8">
        <v>8954.2999999999993</v>
      </c>
    </row>
    <row r="205" spans="1:3">
      <c r="A205" s="7">
        <v>41207</v>
      </c>
      <c r="B205" s="8">
        <v>80.150000000000006</v>
      </c>
      <c r="C205" s="8">
        <v>9055.2000000000007</v>
      </c>
    </row>
    <row r="206" spans="1:3">
      <c r="A206" s="7">
        <v>41208</v>
      </c>
      <c r="B206" s="8">
        <v>79.97</v>
      </c>
      <c r="C206" s="8">
        <v>8933.06</v>
      </c>
    </row>
    <row r="207" spans="1:3">
      <c r="A207" s="7">
        <v>41211</v>
      </c>
      <c r="B207" s="8">
        <v>79.66</v>
      </c>
      <c r="C207" s="8">
        <v>8929.34</v>
      </c>
    </row>
    <row r="208" spans="1:3">
      <c r="A208" s="7">
        <v>41212</v>
      </c>
      <c r="B208" s="8">
        <v>79.47</v>
      </c>
      <c r="C208" s="8">
        <v>8841.98</v>
      </c>
    </row>
    <row r="209" spans="1:3">
      <c r="A209" s="7">
        <v>41213</v>
      </c>
      <c r="B209" s="8">
        <v>79.73</v>
      </c>
      <c r="C209" s="8">
        <v>8928.2900000000009</v>
      </c>
    </row>
    <row r="210" spans="1:3">
      <c r="A210" s="7">
        <v>41214</v>
      </c>
      <c r="B210" s="8">
        <v>79.98</v>
      </c>
      <c r="C210" s="8">
        <v>8946.8700000000008</v>
      </c>
    </row>
    <row r="211" spans="1:3">
      <c r="A211" s="7">
        <v>41215</v>
      </c>
      <c r="B211" s="8">
        <v>80.34</v>
      </c>
      <c r="C211" s="8">
        <v>9051.2199999999993</v>
      </c>
    </row>
    <row r="212" spans="1:3">
      <c r="A212" s="7">
        <v>41218</v>
      </c>
      <c r="B212" s="8">
        <v>80.34</v>
      </c>
      <c r="C212" s="8">
        <v>9007.44</v>
      </c>
    </row>
    <row r="213" spans="1:3">
      <c r="A213" s="7">
        <v>41219</v>
      </c>
      <c r="B213" s="8">
        <v>80.069999999999993</v>
      </c>
      <c r="C213" s="8">
        <v>8975.15</v>
      </c>
    </row>
    <row r="214" spans="1:3">
      <c r="A214" s="7">
        <v>41220</v>
      </c>
      <c r="B214" s="8">
        <v>80.28</v>
      </c>
      <c r="C214" s="8">
        <v>8972.89</v>
      </c>
    </row>
    <row r="215" spans="1:3">
      <c r="A215" s="7">
        <v>41221</v>
      </c>
      <c r="B215" s="8">
        <v>79.88</v>
      </c>
      <c r="C215" s="8">
        <v>8837.15</v>
      </c>
    </row>
    <row r="216" spans="1:3">
      <c r="A216" s="7">
        <v>41222</v>
      </c>
      <c r="B216" s="8">
        <v>79.48</v>
      </c>
      <c r="C216" s="8">
        <v>8757.6</v>
      </c>
    </row>
    <row r="217" spans="1:3">
      <c r="A217" s="7">
        <v>41225</v>
      </c>
      <c r="B217" s="8">
        <v>79.459999999999994</v>
      </c>
      <c r="C217" s="8">
        <v>8676.44</v>
      </c>
    </row>
    <row r="218" spans="1:3">
      <c r="A218" s="7">
        <v>41226</v>
      </c>
      <c r="B218" s="8">
        <v>79.3</v>
      </c>
      <c r="C218" s="8">
        <v>8661.0499999999993</v>
      </c>
    </row>
    <row r="219" spans="1:3">
      <c r="A219" s="7">
        <v>41227</v>
      </c>
      <c r="B219" s="8">
        <v>79.91</v>
      </c>
      <c r="C219" s="8">
        <v>8664.73</v>
      </c>
    </row>
    <row r="220" spans="1:3">
      <c r="A220" s="7">
        <v>41228</v>
      </c>
      <c r="B220" s="8">
        <v>80.849999999999994</v>
      </c>
      <c r="C220" s="8">
        <v>8829.7199999999993</v>
      </c>
    </row>
    <row r="221" spans="1:3">
      <c r="A221" s="7">
        <v>41229</v>
      </c>
      <c r="B221" s="8">
        <v>81.12</v>
      </c>
      <c r="C221" s="8">
        <v>9024.16</v>
      </c>
    </row>
    <row r="222" spans="1:3">
      <c r="A222" s="7">
        <v>41232</v>
      </c>
      <c r="B222" s="8">
        <v>81.290000000000006</v>
      </c>
      <c r="C222" s="8">
        <v>9153.2000000000007</v>
      </c>
    </row>
    <row r="223" spans="1:3">
      <c r="A223" s="7"/>
    </row>
    <row r="224" spans="1:3">
      <c r="A224" s="7"/>
    </row>
    <row r="225" spans="1:1">
      <c r="A225" s="7"/>
    </row>
    <row r="226" spans="1:1">
      <c r="A226" s="7"/>
    </row>
    <row r="227" spans="1:1">
      <c r="A227" s="7"/>
    </row>
    <row r="228" spans="1:1">
      <c r="A228" s="7"/>
    </row>
    <row r="229" spans="1:1">
      <c r="A229" s="7"/>
    </row>
    <row r="230" spans="1:1">
      <c r="A230" s="7"/>
    </row>
    <row r="231" spans="1:1">
      <c r="A231" s="7"/>
    </row>
    <row r="232" spans="1:1">
      <c r="A232" s="7"/>
    </row>
    <row r="233" spans="1:1">
      <c r="A233" s="7"/>
    </row>
    <row r="234" spans="1:1">
      <c r="A234" s="7"/>
    </row>
    <row r="235" spans="1:1">
      <c r="A235" s="7"/>
    </row>
    <row r="236" spans="1:1">
      <c r="A236" s="7"/>
    </row>
    <row r="237" spans="1:1">
      <c r="A237" s="7"/>
    </row>
    <row r="238" spans="1:1">
      <c r="A238" s="7"/>
    </row>
    <row r="239" spans="1:1">
      <c r="A239" s="7"/>
    </row>
    <row r="240" spans="1:1">
      <c r="A240" s="7"/>
    </row>
    <row r="241" spans="1:1">
      <c r="A241" s="7"/>
    </row>
    <row r="242" spans="1:1">
      <c r="A242" s="7"/>
    </row>
    <row r="243" spans="1:1">
      <c r="A243" s="7"/>
    </row>
    <row r="244" spans="1:1">
      <c r="A244" s="7"/>
    </row>
    <row r="245" spans="1:1">
      <c r="A245" s="7"/>
    </row>
    <row r="246" spans="1:1">
      <c r="A246" s="7"/>
    </row>
    <row r="247" spans="1:1">
      <c r="A247" s="7"/>
    </row>
    <row r="248" spans="1:1">
      <c r="A248" s="7"/>
    </row>
    <row r="249" spans="1:1">
      <c r="A249" s="7"/>
    </row>
    <row r="250" spans="1:1">
      <c r="A250" s="7"/>
    </row>
    <row r="251" spans="1:1">
      <c r="A251" s="7"/>
    </row>
    <row r="252" spans="1:1">
      <c r="A252" s="7"/>
    </row>
    <row r="253" spans="1:1">
      <c r="A253" s="7"/>
    </row>
    <row r="254" spans="1:1">
      <c r="A254" s="7"/>
    </row>
    <row r="255" spans="1:1">
      <c r="A255" s="7"/>
    </row>
    <row r="256" spans="1:1">
      <c r="A256" s="7"/>
    </row>
    <row r="257" spans="1:1">
      <c r="A257" s="7"/>
    </row>
    <row r="258" spans="1:1">
      <c r="A258" s="7"/>
    </row>
    <row r="259" spans="1:1">
      <c r="A259" s="7"/>
    </row>
    <row r="260" spans="1:1">
      <c r="A260" s="7"/>
    </row>
    <row r="261" spans="1:1">
      <c r="A261" s="7"/>
    </row>
    <row r="262" spans="1:1">
      <c r="A262" s="7"/>
    </row>
    <row r="263" spans="1:1">
      <c r="A263" s="7"/>
    </row>
    <row r="264" spans="1:1">
      <c r="A264" s="7"/>
    </row>
    <row r="265" spans="1:1">
      <c r="A265" s="7"/>
    </row>
    <row r="266" spans="1:1">
      <c r="A266" s="7"/>
    </row>
    <row r="267" spans="1:1">
      <c r="A267" s="7"/>
    </row>
    <row r="268" spans="1:1">
      <c r="A268" s="7"/>
    </row>
    <row r="269" spans="1:1">
      <c r="A269" s="7"/>
    </row>
    <row r="270" spans="1:1">
      <c r="A270" s="7"/>
    </row>
    <row r="271" spans="1:1">
      <c r="A271" s="7"/>
    </row>
    <row r="272" spans="1:1">
      <c r="A272" s="7"/>
    </row>
    <row r="273" spans="1:1">
      <c r="A273" s="7"/>
    </row>
    <row r="274" spans="1:1">
      <c r="A274" s="7"/>
    </row>
    <row r="275" spans="1:1">
      <c r="A275" s="7"/>
    </row>
    <row r="276" spans="1:1">
      <c r="A276" s="7"/>
    </row>
    <row r="277" spans="1:1">
      <c r="A277" s="7"/>
    </row>
    <row r="278" spans="1:1">
      <c r="A278" s="7"/>
    </row>
    <row r="279" spans="1:1">
      <c r="A279" s="7"/>
    </row>
    <row r="280" spans="1:1">
      <c r="A280" s="7"/>
    </row>
    <row r="281" spans="1:1">
      <c r="A281" s="7"/>
    </row>
    <row r="282" spans="1:1">
      <c r="A282" s="7"/>
    </row>
    <row r="283" spans="1:1">
      <c r="A283" s="7"/>
    </row>
    <row r="284" spans="1:1">
      <c r="A284" s="7"/>
    </row>
    <row r="285" spans="1:1">
      <c r="A285" s="7"/>
    </row>
    <row r="286" spans="1:1">
      <c r="A286" s="7"/>
    </row>
    <row r="287" spans="1:1">
      <c r="A287" s="7"/>
    </row>
    <row r="288" spans="1:1">
      <c r="A288" s="7"/>
    </row>
    <row r="289" spans="1:1">
      <c r="A289" s="7"/>
    </row>
    <row r="290" spans="1:1">
      <c r="A290" s="7"/>
    </row>
    <row r="291" spans="1:1">
      <c r="A291" s="7"/>
    </row>
    <row r="292" spans="1:1">
      <c r="A292" s="7"/>
    </row>
    <row r="293" spans="1:1">
      <c r="A293" s="7"/>
    </row>
    <row r="294" spans="1:1">
      <c r="A294" s="7"/>
    </row>
    <row r="295" spans="1:1">
      <c r="A295" s="7"/>
    </row>
    <row r="296" spans="1:1">
      <c r="A296" s="7"/>
    </row>
    <row r="297" spans="1:1">
      <c r="A297" s="7"/>
    </row>
    <row r="298" spans="1:1">
      <c r="A298" s="7"/>
    </row>
    <row r="299" spans="1:1">
      <c r="A299" s="7"/>
    </row>
    <row r="300" spans="1:1">
      <c r="A300" s="7"/>
    </row>
    <row r="301" spans="1:1">
      <c r="A301" s="7"/>
    </row>
    <row r="302" spans="1:1">
      <c r="A302" s="7"/>
    </row>
    <row r="303" spans="1:1">
      <c r="A303" s="7"/>
    </row>
    <row r="304" spans="1:1">
      <c r="A304" s="7"/>
    </row>
    <row r="305" spans="1:1">
      <c r="A305" s="7"/>
    </row>
    <row r="306" spans="1:1">
      <c r="A306" s="7"/>
    </row>
    <row r="307" spans="1:1">
      <c r="A307" s="7"/>
    </row>
    <row r="308" spans="1:1">
      <c r="A308" s="7"/>
    </row>
    <row r="309" spans="1:1">
      <c r="A309" s="7"/>
    </row>
    <row r="310" spans="1:1">
      <c r="A310" s="7"/>
    </row>
    <row r="311" spans="1:1">
      <c r="A311" s="7"/>
    </row>
    <row r="312" spans="1:1">
      <c r="A312" s="7"/>
    </row>
    <row r="313" spans="1:1">
      <c r="A313" s="7"/>
    </row>
    <row r="314" spans="1:1">
      <c r="A314" s="7"/>
    </row>
    <row r="315" spans="1:1">
      <c r="A315" s="7"/>
    </row>
    <row r="316" spans="1:1">
      <c r="A316" s="7"/>
    </row>
    <row r="317" spans="1:1">
      <c r="A317" s="7"/>
    </row>
    <row r="318" spans="1:1">
      <c r="A318" s="7"/>
    </row>
    <row r="319" spans="1:1">
      <c r="A319" s="7"/>
    </row>
    <row r="320" spans="1:1">
      <c r="A320" s="7"/>
    </row>
    <row r="321" spans="1:1">
      <c r="A321" s="7"/>
    </row>
    <row r="322" spans="1:1">
      <c r="A322" s="7"/>
    </row>
    <row r="323" spans="1:1">
      <c r="A323" s="7"/>
    </row>
    <row r="324" spans="1:1">
      <c r="A324" s="7"/>
    </row>
    <row r="325" spans="1:1">
      <c r="A325" s="7"/>
    </row>
    <row r="326" spans="1:1">
      <c r="A326" s="7"/>
    </row>
    <row r="327" spans="1:1">
      <c r="A327" s="7"/>
    </row>
    <row r="328" spans="1:1">
      <c r="A328" s="7"/>
    </row>
    <row r="329" spans="1:1">
      <c r="A329" s="7"/>
    </row>
    <row r="330" spans="1:1">
      <c r="A330" s="7"/>
    </row>
    <row r="331" spans="1:1">
      <c r="A331" s="7"/>
    </row>
    <row r="332" spans="1:1">
      <c r="A332" s="7"/>
    </row>
    <row r="333" spans="1:1">
      <c r="A333" s="7"/>
    </row>
    <row r="334" spans="1:1">
      <c r="A334" s="7"/>
    </row>
    <row r="335" spans="1:1">
      <c r="A335" s="7"/>
    </row>
    <row r="336" spans="1:1">
      <c r="A336" s="7"/>
    </row>
    <row r="337" spans="1:1">
      <c r="A337" s="7"/>
    </row>
    <row r="338" spans="1:1">
      <c r="A338" s="7"/>
    </row>
    <row r="339" spans="1:1">
      <c r="A339" s="7"/>
    </row>
    <row r="340" spans="1:1">
      <c r="A340" s="7"/>
    </row>
    <row r="341" spans="1:1">
      <c r="A341" s="7"/>
    </row>
    <row r="342" spans="1:1">
      <c r="A342" s="7"/>
    </row>
    <row r="343" spans="1:1">
      <c r="A343" s="7"/>
    </row>
    <row r="344" spans="1:1">
      <c r="A344" s="7"/>
    </row>
    <row r="345" spans="1:1">
      <c r="A345" s="7"/>
    </row>
    <row r="346" spans="1:1">
      <c r="A346" s="7"/>
    </row>
    <row r="347" spans="1:1">
      <c r="A347" s="7"/>
    </row>
    <row r="348" spans="1:1">
      <c r="A348" s="7"/>
    </row>
    <row r="349" spans="1:1">
      <c r="A349" s="7"/>
    </row>
    <row r="350" spans="1:1">
      <c r="A350" s="7"/>
    </row>
    <row r="351" spans="1:1">
      <c r="A351" s="7"/>
    </row>
    <row r="352" spans="1:1">
      <c r="A352" s="7"/>
    </row>
    <row r="353" spans="1:1">
      <c r="A353" s="7"/>
    </row>
    <row r="354" spans="1:1">
      <c r="A354" s="7"/>
    </row>
    <row r="355" spans="1:1">
      <c r="A355" s="7"/>
    </row>
    <row r="356" spans="1:1">
      <c r="A356" s="7"/>
    </row>
    <row r="357" spans="1:1">
      <c r="A357" s="7"/>
    </row>
    <row r="358" spans="1:1">
      <c r="A358" s="7"/>
    </row>
    <row r="359" spans="1:1">
      <c r="A359" s="7"/>
    </row>
    <row r="360" spans="1:1">
      <c r="A360" s="7"/>
    </row>
    <row r="361" spans="1:1">
      <c r="A361" s="7"/>
    </row>
    <row r="362" spans="1:1">
      <c r="A362" s="7"/>
    </row>
    <row r="363" spans="1:1">
      <c r="A363" s="7"/>
    </row>
    <row r="364" spans="1:1">
      <c r="A364" s="7"/>
    </row>
    <row r="365" spans="1:1">
      <c r="A365" s="7"/>
    </row>
    <row r="366" spans="1:1">
      <c r="A366" s="7"/>
    </row>
    <row r="367" spans="1:1">
      <c r="A367" s="7"/>
    </row>
    <row r="368" spans="1:1">
      <c r="A368" s="7"/>
    </row>
    <row r="369" spans="1:1">
      <c r="A369" s="7"/>
    </row>
    <row r="370" spans="1:1">
      <c r="A370" s="7"/>
    </row>
    <row r="371" spans="1:1">
      <c r="A371" s="7"/>
    </row>
    <row r="372" spans="1:1">
      <c r="A372" s="7"/>
    </row>
    <row r="373" spans="1:1">
      <c r="A373" s="7"/>
    </row>
    <row r="374" spans="1:1">
      <c r="A374" s="7"/>
    </row>
    <row r="375" spans="1:1">
      <c r="A375" s="7"/>
    </row>
    <row r="376" spans="1:1">
      <c r="A376" s="7"/>
    </row>
    <row r="377" spans="1:1">
      <c r="A377" s="7"/>
    </row>
    <row r="378" spans="1:1">
      <c r="A378" s="7"/>
    </row>
    <row r="379" spans="1:1">
      <c r="A379" s="7"/>
    </row>
    <row r="380" spans="1:1">
      <c r="A380" s="7"/>
    </row>
    <row r="381" spans="1:1">
      <c r="A381" s="7"/>
    </row>
    <row r="382" spans="1:1">
      <c r="A382" s="7"/>
    </row>
    <row r="383" spans="1:1">
      <c r="A383" s="7"/>
    </row>
    <row r="384" spans="1:1">
      <c r="A384" s="7"/>
    </row>
    <row r="385" spans="1:1">
      <c r="A385" s="7"/>
    </row>
    <row r="386" spans="1:1">
      <c r="A386" s="7"/>
    </row>
    <row r="387" spans="1:1">
      <c r="A387" s="7"/>
    </row>
    <row r="388" spans="1:1">
      <c r="A388" s="7"/>
    </row>
    <row r="389" spans="1:1">
      <c r="A389" s="7"/>
    </row>
    <row r="390" spans="1:1">
      <c r="A390" s="7"/>
    </row>
    <row r="391" spans="1:1">
      <c r="A391" s="7"/>
    </row>
    <row r="392" spans="1:1">
      <c r="A392" s="7"/>
    </row>
    <row r="393" spans="1:1">
      <c r="A393" s="7"/>
    </row>
    <row r="394" spans="1:1">
      <c r="A394" s="7"/>
    </row>
    <row r="395" spans="1:1">
      <c r="A395" s="7"/>
    </row>
    <row r="396" spans="1:1">
      <c r="A396" s="7"/>
    </row>
    <row r="397" spans="1:1">
      <c r="A397" s="7"/>
    </row>
    <row r="398" spans="1:1">
      <c r="A398" s="7"/>
    </row>
    <row r="399" spans="1:1">
      <c r="A399" s="7"/>
    </row>
    <row r="400" spans="1:1">
      <c r="A400" s="7"/>
    </row>
    <row r="401" spans="1:1">
      <c r="A401" s="7"/>
    </row>
    <row r="402" spans="1:1">
      <c r="A402" s="7"/>
    </row>
    <row r="403" spans="1:1">
      <c r="A403" s="7"/>
    </row>
    <row r="404" spans="1:1">
      <c r="A404" s="7"/>
    </row>
    <row r="405" spans="1:1">
      <c r="A405" s="7"/>
    </row>
    <row r="406" spans="1:1">
      <c r="A406" s="7"/>
    </row>
    <row r="407" spans="1:1">
      <c r="A407" s="7"/>
    </row>
    <row r="408" spans="1:1">
      <c r="A408" s="7"/>
    </row>
    <row r="409" spans="1:1">
      <c r="A409" s="7"/>
    </row>
    <row r="410" spans="1:1">
      <c r="A410" s="7"/>
    </row>
    <row r="411" spans="1:1">
      <c r="A411" s="7"/>
    </row>
    <row r="412" spans="1:1">
      <c r="A412" s="7"/>
    </row>
    <row r="413" spans="1:1">
      <c r="A413" s="7"/>
    </row>
    <row r="414" spans="1:1">
      <c r="A414" s="7"/>
    </row>
    <row r="415" spans="1:1">
      <c r="A415" s="7"/>
    </row>
    <row r="416" spans="1:1">
      <c r="A416" s="7"/>
    </row>
    <row r="417" spans="1:1">
      <c r="A417" s="7"/>
    </row>
    <row r="418" spans="1:1">
      <c r="A418" s="7"/>
    </row>
    <row r="419" spans="1:1">
      <c r="A419" s="7"/>
    </row>
    <row r="420" spans="1:1">
      <c r="A420" s="7"/>
    </row>
    <row r="421" spans="1:1">
      <c r="A421" s="7"/>
    </row>
    <row r="422" spans="1:1">
      <c r="A422" s="7"/>
    </row>
    <row r="423" spans="1:1">
      <c r="A423" s="7"/>
    </row>
    <row r="424" spans="1:1">
      <c r="A424" s="7"/>
    </row>
    <row r="425" spans="1:1">
      <c r="A425" s="7"/>
    </row>
    <row r="426" spans="1:1">
      <c r="A426" s="7"/>
    </row>
    <row r="427" spans="1:1">
      <c r="A427" s="7"/>
    </row>
    <row r="428" spans="1:1">
      <c r="A428" s="7"/>
    </row>
    <row r="429" spans="1:1">
      <c r="A429" s="7"/>
    </row>
    <row r="430" spans="1:1">
      <c r="A430" s="7"/>
    </row>
    <row r="431" spans="1:1">
      <c r="A431" s="7"/>
    </row>
    <row r="432" spans="1:1">
      <c r="A432" s="7"/>
    </row>
    <row r="433" spans="1:1">
      <c r="A433" s="7"/>
    </row>
    <row r="434" spans="1:1">
      <c r="A434" s="7"/>
    </row>
    <row r="435" spans="1:1">
      <c r="A435" s="7"/>
    </row>
    <row r="436" spans="1:1">
      <c r="A436" s="7"/>
    </row>
    <row r="437" spans="1:1">
      <c r="A437" s="7"/>
    </row>
    <row r="438" spans="1:1">
      <c r="A438" s="7"/>
    </row>
    <row r="439" spans="1:1">
      <c r="A439" s="7"/>
    </row>
    <row r="440" spans="1:1">
      <c r="A440" s="7"/>
    </row>
    <row r="441" spans="1:1">
      <c r="A441" s="7"/>
    </row>
    <row r="442" spans="1:1">
      <c r="A442" s="7"/>
    </row>
    <row r="443" spans="1:1">
      <c r="A443" s="7"/>
    </row>
    <row r="444" spans="1:1">
      <c r="A444" s="7"/>
    </row>
    <row r="445" spans="1:1">
      <c r="A445" s="7"/>
    </row>
    <row r="446" spans="1:1">
      <c r="A446" s="7"/>
    </row>
    <row r="447" spans="1:1">
      <c r="A447" s="7"/>
    </row>
    <row r="448" spans="1:1">
      <c r="A448" s="7"/>
    </row>
    <row r="449" spans="1:1">
      <c r="A449" s="7"/>
    </row>
    <row r="450" spans="1:1">
      <c r="A450" s="7"/>
    </row>
    <row r="451" spans="1:1">
      <c r="A451" s="7"/>
    </row>
    <row r="452" spans="1:1">
      <c r="A452" s="7"/>
    </row>
    <row r="453" spans="1:1">
      <c r="A453" s="7"/>
    </row>
    <row r="454" spans="1:1">
      <c r="A454" s="7"/>
    </row>
    <row r="455" spans="1:1">
      <c r="A455" s="7"/>
    </row>
    <row r="456" spans="1:1">
      <c r="A456" s="7"/>
    </row>
    <row r="457" spans="1:1">
      <c r="A457" s="7"/>
    </row>
    <row r="458" spans="1:1">
      <c r="A458" s="7"/>
    </row>
    <row r="459" spans="1:1">
      <c r="A459" s="7"/>
    </row>
    <row r="460" spans="1:1">
      <c r="A460" s="7"/>
    </row>
    <row r="461" spans="1:1">
      <c r="A461" s="7"/>
    </row>
    <row r="462" spans="1:1">
      <c r="A462" s="7"/>
    </row>
    <row r="463" spans="1:1">
      <c r="A463" s="7"/>
    </row>
    <row r="464" spans="1:1">
      <c r="A464" s="7"/>
    </row>
    <row r="465" spans="1:1">
      <c r="A465" s="7"/>
    </row>
    <row r="466" spans="1:1">
      <c r="A466" s="7"/>
    </row>
    <row r="467" spans="1:1">
      <c r="A467" s="7"/>
    </row>
    <row r="468" spans="1:1">
      <c r="A468" s="7"/>
    </row>
    <row r="469" spans="1:1">
      <c r="A469" s="7"/>
    </row>
    <row r="470" spans="1:1">
      <c r="A470" s="7"/>
    </row>
    <row r="471" spans="1:1">
      <c r="A471" s="7"/>
    </row>
    <row r="472" spans="1:1">
      <c r="A472" s="7"/>
    </row>
    <row r="473" spans="1:1">
      <c r="A473" s="7"/>
    </row>
    <row r="474" spans="1:1">
      <c r="A474" s="7"/>
    </row>
    <row r="475" spans="1:1">
      <c r="A475" s="7"/>
    </row>
    <row r="476" spans="1:1">
      <c r="A476" s="7"/>
    </row>
    <row r="477" spans="1:1">
      <c r="A477" s="7"/>
    </row>
    <row r="478" spans="1:1">
      <c r="A478" s="7"/>
    </row>
    <row r="479" spans="1:1">
      <c r="A479" s="7"/>
    </row>
    <row r="480" spans="1:1">
      <c r="A480" s="7"/>
    </row>
    <row r="481" spans="1:1">
      <c r="A481" s="7"/>
    </row>
    <row r="482" spans="1:1">
      <c r="A482" s="7"/>
    </row>
    <row r="483" spans="1:1">
      <c r="A483" s="7"/>
    </row>
    <row r="484" spans="1:1">
      <c r="A484" s="7"/>
    </row>
    <row r="485" spans="1:1">
      <c r="A485" s="7"/>
    </row>
    <row r="486" spans="1:1">
      <c r="A486" s="7"/>
    </row>
    <row r="487" spans="1:1">
      <c r="A487" s="7"/>
    </row>
    <row r="488" spans="1:1">
      <c r="A488" s="7"/>
    </row>
    <row r="489" spans="1:1">
      <c r="A489" s="7"/>
    </row>
    <row r="490" spans="1:1">
      <c r="A490" s="7"/>
    </row>
    <row r="491" spans="1:1">
      <c r="A491" s="7"/>
    </row>
    <row r="492" spans="1:1">
      <c r="A492" s="7"/>
    </row>
    <row r="493" spans="1:1">
      <c r="A493" s="7"/>
    </row>
    <row r="494" spans="1:1">
      <c r="A494" s="7"/>
    </row>
    <row r="495" spans="1:1">
      <c r="A495" s="7"/>
    </row>
    <row r="496" spans="1:1">
      <c r="A496" s="7"/>
    </row>
    <row r="497" spans="1:1">
      <c r="A497" s="7"/>
    </row>
    <row r="498" spans="1:1">
      <c r="A498" s="7"/>
    </row>
    <row r="499" spans="1:1">
      <c r="A499" s="7"/>
    </row>
    <row r="500" spans="1:1">
      <c r="A500" s="7"/>
    </row>
    <row r="501" spans="1:1">
      <c r="A501" s="7"/>
    </row>
    <row r="502" spans="1:1">
      <c r="A502" s="7"/>
    </row>
    <row r="503" spans="1:1">
      <c r="A503" s="7"/>
    </row>
    <row r="504" spans="1:1">
      <c r="A504" s="7"/>
    </row>
    <row r="505" spans="1:1">
      <c r="A505" s="7"/>
    </row>
    <row r="506" spans="1:1">
      <c r="A506" s="7"/>
    </row>
    <row r="507" spans="1:1">
      <c r="A507" s="7"/>
    </row>
    <row r="508" spans="1:1">
      <c r="A508" s="7"/>
    </row>
    <row r="509" spans="1:1">
      <c r="A509" s="7"/>
    </row>
    <row r="510" spans="1:1">
      <c r="A510" s="7"/>
    </row>
    <row r="511" spans="1:1">
      <c r="A511" s="7"/>
    </row>
    <row r="512" spans="1:1">
      <c r="A512" s="7"/>
    </row>
    <row r="513" spans="1:1">
      <c r="A513" s="7"/>
    </row>
    <row r="514" spans="1:1">
      <c r="A514" s="7"/>
    </row>
    <row r="515" spans="1:1">
      <c r="A515" s="7"/>
    </row>
    <row r="516" spans="1:1">
      <c r="A516" s="7"/>
    </row>
    <row r="517" spans="1:1">
      <c r="A517" s="7"/>
    </row>
    <row r="518" spans="1:1">
      <c r="A518" s="7"/>
    </row>
    <row r="519" spans="1:1">
      <c r="A519" s="7"/>
    </row>
    <row r="520" spans="1:1">
      <c r="A520" s="7"/>
    </row>
    <row r="521" spans="1:1">
      <c r="A521" s="7"/>
    </row>
    <row r="522" spans="1:1">
      <c r="A522" s="7"/>
    </row>
    <row r="523" spans="1:1">
      <c r="A523" s="7"/>
    </row>
    <row r="524" spans="1:1">
      <c r="A524" s="7"/>
    </row>
    <row r="525" spans="1:1">
      <c r="A525" s="7"/>
    </row>
    <row r="526" spans="1:1">
      <c r="A526" s="7"/>
    </row>
    <row r="527" spans="1:1">
      <c r="A527" s="7"/>
    </row>
    <row r="528" spans="1:1">
      <c r="A528" s="7"/>
    </row>
    <row r="529" spans="1:1">
      <c r="A529" s="7"/>
    </row>
    <row r="530" spans="1:1">
      <c r="A530" s="7"/>
    </row>
    <row r="531" spans="1:1">
      <c r="A531" s="7"/>
    </row>
    <row r="532" spans="1:1">
      <c r="A532" s="7"/>
    </row>
    <row r="533" spans="1:1">
      <c r="A533" s="7"/>
    </row>
    <row r="534" spans="1:1">
      <c r="A534" s="7"/>
    </row>
    <row r="535" spans="1:1">
      <c r="A535" s="7"/>
    </row>
    <row r="536" spans="1:1">
      <c r="A536" s="7"/>
    </row>
    <row r="537" spans="1:1">
      <c r="A537" s="7"/>
    </row>
    <row r="538" spans="1:1">
      <c r="A538" s="7"/>
    </row>
    <row r="539" spans="1:1">
      <c r="A539" s="7"/>
    </row>
    <row r="540" spans="1:1">
      <c r="A540" s="7"/>
    </row>
    <row r="541" spans="1:1">
      <c r="A541" s="7"/>
    </row>
    <row r="542" spans="1:1">
      <c r="A542" s="7"/>
    </row>
    <row r="543" spans="1:1">
      <c r="A543" s="7"/>
    </row>
    <row r="544" spans="1:1">
      <c r="A544" s="7"/>
    </row>
    <row r="545" spans="1:1">
      <c r="A545" s="7"/>
    </row>
    <row r="546" spans="1:1">
      <c r="A546" s="7"/>
    </row>
    <row r="547" spans="1:1">
      <c r="A547" s="7"/>
    </row>
    <row r="548" spans="1:1">
      <c r="A548" s="7"/>
    </row>
    <row r="549" spans="1:1">
      <c r="A549" s="7"/>
    </row>
    <row r="550" spans="1:1">
      <c r="A550" s="7"/>
    </row>
    <row r="551" spans="1:1">
      <c r="A551" s="7"/>
    </row>
    <row r="552" spans="1:1">
      <c r="A552" s="7"/>
    </row>
    <row r="553" spans="1:1">
      <c r="A553" s="7"/>
    </row>
    <row r="554" spans="1:1">
      <c r="A554" s="7"/>
    </row>
    <row r="555" spans="1:1">
      <c r="A555" s="7"/>
    </row>
    <row r="556" spans="1:1">
      <c r="A556" s="7"/>
    </row>
    <row r="557" spans="1:1">
      <c r="A557" s="7"/>
    </row>
    <row r="558" spans="1:1">
      <c r="A558" s="7"/>
    </row>
    <row r="559" spans="1:1">
      <c r="A559" s="7"/>
    </row>
    <row r="560" spans="1:1">
      <c r="A560" s="7"/>
    </row>
    <row r="561" spans="1:1">
      <c r="A561" s="7"/>
    </row>
    <row r="562" spans="1:1">
      <c r="A562" s="7"/>
    </row>
    <row r="563" spans="1:1">
      <c r="A563" s="7"/>
    </row>
    <row r="564" spans="1:1">
      <c r="A564" s="7"/>
    </row>
    <row r="565" spans="1:1">
      <c r="A565" s="7"/>
    </row>
    <row r="566" spans="1:1">
      <c r="A566" s="7"/>
    </row>
    <row r="567" spans="1:1">
      <c r="A567" s="7"/>
    </row>
    <row r="568" spans="1:1">
      <c r="A568" s="7"/>
    </row>
    <row r="569" spans="1:1">
      <c r="A569" s="7"/>
    </row>
    <row r="570" spans="1:1">
      <c r="A570" s="7"/>
    </row>
    <row r="571" spans="1:1">
      <c r="A571" s="7"/>
    </row>
    <row r="572" spans="1:1">
      <c r="A572" s="7"/>
    </row>
    <row r="573" spans="1:1">
      <c r="A573" s="7"/>
    </row>
    <row r="574" spans="1:1">
      <c r="A574" s="7"/>
    </row>
    <row r="575" spans="1:1">
      <c r="A575" s="7"/>
    </row>
    <row r="576" spans="1:1">
      <c r="A576" s="7"/>
    </row>
    <row r="577" spans="1:1">
      <c r="A577" s="7"/>
    </row>
    <row r="578" spans="1:1">
      <c r="A578" s="7"/>
    </row>
    <row r="579" spans="1:1">
      <c r="A579" s="7"/>
    </row>
    <row r="580" spans="1:1">
      <c r="A580" s="7"/>
    </row>
    <row r="581" spans="1:1">
      <c r="A581" s="7"/>
    </row>
    <row r="582" spans="1:1">
      <c r="A582" s="7"/>
    </row>
    <row r="583" spans="1:1">
      <c r="A583" s="7"/>
    </row>
    <row r="584" spans="1:1">
      <c r="A584" s="7"/>
    </row>
    <row r="585" spans="1:1">
      <c r="A585" s="7"/>
    </row>
    <row r="586" spans="1:1">
      <c r="A586" s="7"/>
    </row>
    <row r="587" spans="1:1">
      <c r="A587" s="7"/>
    </row>
    <row r="588" spans="1:1">
      <c r="A588" s="7"/>
    </row>
    <row r="589" spans="1:1">
      <c r="A589" s="7"/>
    </row>
    <row r="590" spans="1:1">
      <c r="A590" s="7"/>
    </row>
    <row r="591" spans="1:1">
      <c r="A591" s="7"/>
    </row>
    <row r="592" spans="1:1">
      <c r="A592" s="7"/>
    </row>
    <row r="593" spans="1:1">
      <c r="A593" s="7"/>
    </row>
    <row r="594" spans="1:1">
      <c r="A594" s="7"/>
    </row>
    <row r="595" spans="1:1">
      <c r="A595" s="7"/>
    </row>
    <row r="596" spans="1:1">
      <c r="A596" s="7"/>
    </row>
    <row r="597" spans="1:1">
      <c r="A597" s="7"/>
    </row>
    <row r="598" spans="1:1">
      <c r="A598" s="7"/>
    </row>
    <row r="599" spans="1:1">
      <c r="A599" s="7"/>
    </row>
    <row r="600" spans="1:1">
      <c r="A600" s="7"/>
    </row>
    <row r="601" spans="1:1">
      <c r="A601" s="7"/>
    </row>
    <row r="602" spans="1:1">
      <c r="A602" s="7"/>
    </row>
    <row r="603" spans="1:1">
      <c r="A603" s="7"/>
    </row>
    <row r="604" spans="1:1">
      <c r="A604" s="7"/>
    </row>
    <row r="605" spans="1:1">
      <c r="A605" s="7"/>
    </row>
    <row r="606" spans="1:1">
      <c r="A606" s="7"/>
    </row>
    <row r="607" spans="1:1">
      <c r="A607" s="7"/>
    </row>
    <row r="608" spans="1:1">
      <c r="A608" s="7"/>
    </row>
    <row r="609" spans="1:1">
      <c r="A609" s="7"/>
    </row>
    <row r="610" spans="1:1">
      <c r="A610" s="7"/>
    </row>
    <row r="611" spans="1:1">
      <c r="A611" s="7"/>
    </row>
    <row r="612" spans="1:1">
      <c r="A612" s="7"/>
    </row>
    <row r="613" spans="1:1">
      <c r="A613" s="7"/>
    </row>
    <row r="614" spans="1:1">
      <c r="A614" s="7"/>
    </row>
    <row r="615" spans="1:1">
      <c r="A615" s="7"/>
    </row>
    <row r="616" spans="1:1">
      <c r="A616" s="7"/>
    </row>
    <row r="617" spans="1:1">
      <c r="A617" s="7"/>
    </row>
    <row r="618" spans="1:1">
      <c r="A618" s="7"/>
    </row>
    <row r="619" spans="1:1">
      <c r="A619" s="7"/>
    </row>
    <row r="620" spans="1:1">
      <c r="A620" s="7"/>
    </row>
    <row r="621" spans="1:1">
      <c r="A621" s="7"/>
    </row>
    <row r="622" spans="1:1">
      <c r="A622" s="7"/>
    </row>
    <row r="623" spans="1:1">
      <c r="A623" s="7"/>
    </row>
    <row r="624" spans="1:1">
      <c r="A624" s="7"/>
    </row>
    <row r="625" spans="1:1">
      <c r="A625" s="7"/>
    </row>
    <row r="626" spans="1:1">
      <c r="A626" s="7"/>
    </row>
    <row r="627" spans="1:1">
      <c r="A627" s="7"/>
    </row>
    <row r="628" spans="1:1">
      <c r="A628" s="7"/>
    </row>
    <row r="629" spans="1:1">
      <c r="A629" s="7"/>
    </row>
    <row r="630" spans="1:1">
      <c r="A630" s="7"/>
    </row>
    <row r="631" spans="1:1">
      <c r="A631" s="7"/>
    </row>
    <row r="632" spans="1:1">
      <c r="A632" s="7"/>
    </row>
    <row r="633" spans="1:1">
      <c r="A633" s="7"/>
    </row>
    <row r="634" spans="1:1">
      <c r="A634" s="7"/>
    </row>
    <row r="635" spans="1:1">
      <c r="A635" s="7"/>
    </row>
    <row r="636" spans="1:1">
      <c r="A636" s="7"/>
    </row>
    <row r="637" spans="1:1">
      <c r="A637" s="7"/>
    </row>
    <row r="638" spans="1:1">
      <c r="A638" s="7"/>
    </row>
    <row r="639" spans="1:1">
      <c r="A639" s="7"/>
    </row>
    <row r="640" spans="1:1">
      <c r="A640" s="7"/>
    </row>
    <row r="641" spans="1:1">
      <c r="A641" s="7"/>
    </row>
    <row r="642" spans="1:1">
      <c r="A642" s="7"/>
    </row>
    <row r="643" spans="1:1">
      <c r="A643" s="7"/>
    </row>
    <row r="644" spans="1:1">
      <c r="A644" s="7"/>
    </row>
    <row r="645" spans="1:1">
      <c r="A645" s="7"/>
    </row>
    <row r="646" spans="1:1">
      <c r="A646" s="7"/>
    </row>
    <row r="647" spans="1:1">
      <c r="A647" s="7"/>
    </row>
    <row r="648" spans="1:1">
      <c r="A648" s="7"/>
    </row>
    <row r="649" spans="1:1">
      <c r="A649" s="7"/>
    </row>
    <row r="650" spans="1:1">
      <c r="A650" s="7"/>
    </row>
    <row r="651" spans="1:1">
      <c r="A651" s="7"/>
    </row>
    <row r="652" spans="1:1">
      <c r="A652" s="7"/>
    </row>
    <row r="653" spans="1:1">
      <c r="A653" s="7"/>
    </row>
    <row r="654" spans="1:1">
      <c r="A654" s="7"/>
    </row>
    <row r="655" spans="1:1">
      <c r="A655" s="7"/>
    </row>
    <row r="656" spans="1:1">
      <c r="A656" s="7"/>
    </row>
    <row r="657" spans="1:1">
      <c r="A657" s="7"/>
    </row>
    <row r="658" spans="1:1">
      <c r="A658" s="7"/>
    </row>
    <row r="659" spans="1:1">
      <c r="A659" s="7"/>
    </row>
    <row r="660" spans="1:1">
      <c r="A660" s="7"/>
    </row>
    <row r="661" spans="1:1">
      <c r="A661" s="7"/>
    </row>
    <row r="662" spans="1:1">
      <c r="A662" s="7"/>
    </row>
    <row r="663" spans="1:1">
      <c r="A663" s="7"/>
    </row>
    <row r="664" spans="1:1">
      <c r="A664" s="7"/>
    </row>
    <row r="665" spans="1:1">
      <c r="A665" s="7"/>
    </row>
    <row r="666" spans="1:1">
      <c r="A666" s="7"/>
    </row>
    <row r="667" spans="1:1">
      <c r="A667" s="7"/>
    </row>
    <row r="668" spans="1:1">
      <c r="A668" s="7"/>
    </row>
    <row r="669" spans="1:1">
      <c r="A669" s="7"/>
    </row>
  </sheetData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zoomScaleNormal="100" workbookViewId="0">
      <selection activeCell="L45" sqref="L45"/>
    </sheetView>
  </sheetViews>
  <sheetFormatPr defaultRowHeight="13.5"/>
  <cols>
    <col min="1" max="1" width="9.75" customWidth="1"/>
    <col min="2" max="2" width="10.375" customWidth="1"/>
    <col min="3" max="3" width="10.25" customWidth="1"/>
  </cols>
  <sheetData>
    <row r="1" spans="1:5">
      <c r="A1" s="11" t="s">
        <v>249</v>
      </c>
      <c r="B1" s="11" t="s">
        <v>251</v>
      </c>
      <c r="C1" s="11" t="s">
        <v>250</v>
      </c>
      <c r="D1" s="11" t="s">
        <v>252</v>
      </c>
      <c r="E1" s="11" t="s">
        <v>257</v>
      </c>
    </row>
    <row r="2" spans="1:5">
      <c r="A2" s="8">
        <v>129.4</v>
      </c>
      <c r="B2" s="6">
        <v>41</v>
      </c>
      <c r="C2" s="6">
        <v>5</v>
      </c>
      <c r="D2" t="s">
        <v>253</v>
      </c>
      <c r="E2" t="s">
        <v>258</v>
      </c>
    </row>
    <row r="3" spans="1:5">
      <c r="A3" s="8">
        <v>129.5</v>
      </c>
      <c r="B3" s="6">
        <v>43</v>
      </c>
      <c r="C3" s="6">
        <v>5</v>
      </c>
      <c r="D3" t="s">
        <v>254</v>
      </c>
      <c r="E3" t="s">
        <v>259</v>
      </c>
    </row>
    <row r="4" spans="1:5">
      <c r="A4" s="8">
        <v>131.80000000000001</v>
      </c>
      <c r="B4" s="6">
        <v>40</v>
      </c>
      <c r="C4" s="6">
        <v>5.5</v>
      </c>
      <c r="D4" t="s">
        <v>256</v>
      </c>
      <c r="E4" t="s">
        <v>259</v>
      </c>
    </row>
    <row r="5" spans="1:5">
      <c r="A5" s="8">
        <v>130.5</v>
      </c>
      <c r="B5" s="6">
        <v>46</v>
      </c>
      <c r="C5" s="6">
        <v>5.7</v>
      </c>
      <c r="D5" t="s">
        <v>253</v>
      </c>
      <c r="E5" t="s">
        <v>258</v>
      </c>
    </row>
    <row r="6" spans="1:5">
      <c r="A6" s="8">
        <v>130.69999999999999</v>
      </c>
      <c r="B6" s="6">
        <v>48</v>
      </c>
      <c r="C6" s="6">
        <v>5.8</v>
      </c>
      <c r="D6" t="s">
        <v>255</v>
      </c>
      <c r="E6" t="s">
        <v>258</v>
      </c>
    </row>
    <row r="7" spans="1:5">
      <c r="A7" s="8">
        <v>134.30000000000001</v>
      </c>
      <c r="B7" s="6">
        <v>45</v>
      </c>
      <c r="C7" s="6">
        <v>6</v>
      </c>
      <c r="D7" t="s">
        <v>255</v>
      </c>
      <c r="E7" t="s">
        <v>259</v>
      </c>
    </row>
    <row r="8" spans="1:5">
      <c r="A8" s="8">
        <v>134</v>
      </c>
      <c r="B8" s="6">
        <v>47</v>
      </c>
      <c r="C8" s="6">
        <v>6.2</v>
      </c>
      <c r="D8" t="s">
        <v>253</v>
      </c>
      <c r="E8" t="s">
        <v>258</v>
      </c>
    </row>
    <row r="9" spans="1:5">
      <c r="A9" s="8">
        <v>135.30000000000001</v>
      </c>
      <c r="B9" s="6">
        <v>53</v>
      </c>
      <c r="C9" s="6">
        <v>6.4</v>
      </c>
      <c r="D9" t="s">
        <v>254</v>
      </c>
      <c r="E9" t="s">
        <v>259</v>
      </c>
    </row>
    <row r="10" spans="1:5">
      <c r="A10" s="8">
        <v>135.19999999999999</v>
      </c>
      <c r="B10" s="6">
        <v>49</v>
      </c>
      <c r="C10" s="6">
        <v>6.6</v>
      </c>
      <c r="D10" t="s">
        <v>253</v>
      </c>
      <c r="E10" t="s">
        <v>259</v>
      </c>
    </row>
    <row r="11" spans="1:5">
      <c r="A11" s="8">
        <v>137.19999999999999</v>
      </c>
      <c r="B11" s="6">
        <v>57</v>
      </c>
      <c r="C11" s="6">
        <v>6.8</v>
      </c>
      <c r="D11" t="s">
        <v>255</v>
      </c>
      <c r="E11" t="s">
        <v>258</v>
      </c>
    </row>
    <row r="12" spans="1:5">
      <c r="A12" s="8">
        <v>137.69999999999999</v>
      </c>
      <c r="B12" s="6">
        <v>57</v>
      </c>
      <c r="C12" s="6">
        <v>7</v>
      </c>
      <c r="D12" t="s">
        <v>255</v>
      </c>
      <c r="E12" t="s">
        <v>258</v>
      </c>
    </row>
    <row r="13" spans="1:5">
      <c r="A13" s="8">
        <v>137.9</v>
      </c>
      <c r="B13" s="6">
        <v>55</v>
      </c>
      <c r="C13" s="6">
        <v>7.2</v>
      </c>
      <c r="D13" t="s">
        <v>253</v>
      </c>
      <c r="E13" t="s">
        <v>258</v>
      </c>
    </row>
    <row r="14" spans="1:5">
      <c r="A14" s="8">
        <v>141.69999999999999</v>
      </c>
      <c r="B14" s="6">
        <v>58</v>
      </c>
      <c r="C14" s="6">
        <v>7.4</v>
      </c>
      <c r="D14" t="s">
        <v>253</v>
      </c>
      <c r="E14" t="s">
        <v>259</v>
      </c>
    </row>
    <row r="15" spans="1:5">
      <c r="A15" s="8">
        <v>142.30000000000001</v>
      </c>
      <c r="B15" s="6">
        <v>60</v>
      </c>
      <c r="C15" s="6">
        <v>7.6</v>
      </c>
      <c r="D15" t="s">
        <v>254</v>
      </c>
      <c r="E15" t="s">
        <v>258</v>
      </c>
    </row>
    <row r="16" spans="1:5">
      <c r="A16" s="8">
        <v>141.69999999999999</v>
      </c>
      <c r="B16" s="6">
        <v>59</v>
      </c>
      <c r="C16" s="6">
        <v>7.8</v>
      </c>
      <c r="D16" t="s">
        <v>253</v>
      </c>
      <c r="E16" t="s">
        <v>259</v>
      </c>
    </row>
    <row r="17" spans="1:5">
      <c r="A17" s="8">
        <v>144.69999999999999</v>
      </c>
      <c r="B17" s="6">
        <v>63</v>
      </c>
      <c r="C17" s="6">
        <v>8</v>
      </c>
      <c r="D17" t="s">
        <v>253</v>
      </c>
      <c r="E17" t="s">
        <v>259</v>
      </c>
    </row>
    <row r="18" spans="1:5">
      <c r="A18" s="8">
        <v>145.9</v>
      </c>
      <c r="B18" s="6">
        <v>64</v>
      </c>
      <c r="C18" s="6">
        <v>8.1999999999999993</v>
      </c>
      <c r="D18" t="s">
        <v>255</v>
      </c>
      <c r="E18" t="s">
        <v>258</v>
      </c>
    </row>
    <row r="19" spans="1:5">
      <c r="A19" s="8">
        <v>145.5</v>
      </c>
      <c r="B19" s="6">
        <v>65</v>
      </c>
      <c r="C19" s="6">
        <v>8.4</v>
      </c>
      <c r="D19" t="s">
        <v>253</v>
      </c>
      <c r="E19" t="s">
        <v>259</v>
      </c>
    </row>
    <row r="20" spans="1:5">
      <c r="A20" s="8">
        <v>144.30000000000001</v>
      </c>
      <c r="B20" s="6">
        <v>70</v>
      </c>
      <c r="C20" s="6">
        <v>8.6</v>
      </c>
      <c r="D20" t="s">
        <v>255</v>
      </c>
      <c r="E20" t="s">
        <v>258</v>
      </c>
    </row>
    <row r="21" spans="1:5">
      <c r="A21" s="8">
        <v>145.19999999999999</v>
      </c>
      <c r="B21" s="6">
        <v>71</v>
      </c>
      <c r="C21" s="6">
        <v>8.8000000000000007</v>
      </c>
      <c r="D21" t="s">
        <v>255</v>
      </c>
      <c r="E21" t="s">
        <v>258</v>
      </c>
    </row>
    <row r="22" spans="1:5">
      <c r="A22" s="8">
        <v>145.6</v>
      </c>
      <c r="B22" s="6">
        <v>71</v>
      </c>
      <c r="C22" s="6">
        <v>9</v>
      </c>
      <c r="D22" t="s">
        <v>256</v>
      </c>
      <c r="E22" t="s">
        <v>259</v>
      </c>
    </row>
    <row r="23" spans="1:5">
      <c r="A23" s="8">
        <v>146</v>
      </c>
      <c r="B23" s="6">
        <v>74</v>
      </c>
      <c r="C23" s="6">
        <v>9.1999999999999993</v>
      </c>
      <c r="D23" t="s">
        <v>253</v>
      </c>
      <c r="E23" t="s">
        <v>259</v>
      </c>
    </row>
    <row r="24" spans="1:5">
      <c r="A24" s="8">
        <v>148.19999999999999</v>
      </c>
      <c r="B24" s="6">
        <v>74</v>
      </c>
      <c r="C24" s="6">
        <v>9.4</v>
      </c>
      <c r="D24" t="s">
        <v>255</v>
      </c>
      <c r="E24" t="s">
        <v>259</v>
      </c>
    </row>
    <row r="25" spans="1:5">
      <c r="A25" s="8">
        <v>151.30000000000001</v>
      </c>
      <c r="B25" s="6">
        <v>75</v>
      </c>
      <c r="C25" s="6">
        <v>9.6</v>
      </c>
      <c r="D25" t="s">
        <v>256</v>
      </c>
      <c r="E25" t="s">
        <v>258</v>
      </c>
    </row>
    <row r="26" spans="1:5">
      <c r="A26" s="8">
        <v>149.4</v>
      </c>
      <c r="B26" s="6">
        <v>76</v>
      </c>
      <c r="C26" s="6">
        <v>9.8000000000000007</v>
      </c>
      <c r="D26" t="s">
        <v>253</v>
      </c>
      <c r="E26" t="s">
        <v>258</v>
      </c>
    </row>
    <row r="27" spans="1:5">
      <c r="A27" s="8">
        <v>150.6</v>
      </c>
      <c r="B27" s="6">
        <v>77</v>
      </c>
      <c r="C27" s="6">
        <v>10</v>
      </c>
      <c r="D27" t="s">
        <v>254</v>
      </c>
      <c r="E27" t="s">
        <v>259</v>
      </c>
    </row>
    <row r="28" spans="1:5">
      <c r="A28" s="8">
        <v>153.30000000000001</v>
      </c>
      <c r="B28" s="6">
        <v>82</v>
      </c>
      <c r="C28" s="6">
        <v>10.199999999999999</v>
      </c>
      <c r="D28" t="s">
        <v>253</v>
      </c>
      <c r="E28" t="s">
        <v>258</v>
      </c>
    </row>
    <row r="29" spans="1:5">
      <c r="A29" s="8">
        <v>156.80000000000001</v>
      </c>
      <c r="B29" s="6">
        <v>82</v>
      </c>
      <c r="C29" s="6">
        <v>10.4</v>
      </c>
      <c r="D29" t="s">
        <v>255</v>
      </c>
      <c r="E29" t="s">
        <v>259</v>
      </c>
    </row>
    <row r="30" spans="1:5">
      <c r="A30" s="8">
        <v>156</v>
      </c>
      <c r="B30" s="6">
        <v>86</v>
      </c>
      <c r="C30" s="6">
        <v>10.6</v>
      </c>
      <c r="D30" t="s">
        <v>255</v>
      </c>
      <c r="E30" t="s">
        <v>259</v>
      </c>
    </row>
    <row r="31" spans="1:5">
      <c r="A31" s="8">
        <v>155</v>
      </c>
      <c r="B31" s="6">
        <v>83</v>
      </c>
      <c r="C31" s="6">
        <v>10.8</v>
      </c>
      <c r="D31" t="s">
        <v>253</v>
      </c>
      <c r="E31" t="s">
        <v>258</v>
      </c>
    </row>
    <row r="32" spans="1:5">
      <c r="A32" s="8">
        <v>157.1</v>
      </c>
      <c r="B32" s="6">
        <v>87</v>
      </c>
      <c r="C32" s="6">
        <v>11</v>
      </c>
      <c r="D32" t="s">
        <v>253</v>
      </c>
      <c r="E32" t="s">
        <v>258</v>
      </c>
    </row>
    <row r="33" spans="1:5">
      <c r="A33" s="8">
        <v>158</v>
      </c>
      <c r="B33" s="6">
        <v>90</v>
      </c>
      <c r="C33" s="6">
        <v>11</v>
      </c>
      <c r="D33" t="s">
        <v>254</v>
      </c>
      <c r="E33" t="s">
        <v>259</v>
      </c>
    </row>
  </sheetData>
  <phoneticPr fontId="2"/>
  <pageMargins left="0.79" right="0.79" top="0.98" bottom="0.98" header="0.51" footer="0.51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8"/>
  <sheetViews>
    <sheetView workbookViewId="0">
      <selection activeCell="K30" sqref="K30"/>
    </sheetView>
  </sheetViews>
  <sheetFormatPr defaultRowHeight="13.5"/>
  <cols>
    <col min="2" max="2" width="11" bestFit="1" customWidth="1"/>
    <col min="5" max="5" width="11.25" customWidth="1"/>
    <col min="6" max="6" width="7.75" customWidth="1"/>
  </cols>
  <sheetData>
    <row r="1" spans="1:5" ht="30" customHeight="1" thickBot="1">
      <c r="A1" s="13" t="s">
        <v>16</v>
      </c>
      <c r="B1" s="13" t="s">
        <v>17</v>
      </c>
      <c r="C1" s="13" t="s">
        <v>18</v>
      </c>
      <c r="D1" s="13" t="s">
        <v>19</v>
      </c>
      <c r="E1" s="14" t="s">
        <v>20</v>
      </c>
    </row>
    <row r="2" spans="1:5" ht="14.25" thickTop="1">
      <c r="A2" t="s">
        <v>21</v>
      </c>
      <c r="B2">
        <v>35.4</v>
      </c>
      <c r="C2">
        <v>62.6</v>
      </c>
      <c r="D2">
        <v>4333</v>
      </c>
      <c r="E2">
        <v>283</v>
      </c>
    </row>
    <row r="3" spans="1:5">
      <c r="A3" t="s">
        <v>22</v>
      </c>
      <c r="B3">
        <v>32.6</v>
      </c>
      <c r="C3">
        <v>38.299999999999997</v>
      </c>
      <c r="D3">
        <v>3683.4</v>
      </c>
      <c r="E3">
        <v>339</v>
      </c>
    </row>
    <row r="4" spans="1:5">
      <c r="A4" t="s">
        <v>23</v>
      </c>
      <c r="B4">
        <v>32.4</v>
      </c>
      <c r="C4">
        <v>51.1</v>
      </c>
      <c r="D4">
        <v>3859.6</v>
      </c>
      <c r="E4">
        <v>350</v>
      </c>
    </row>
    <row r="5" spans="1:5">
      <c r="A5" t="s">
        <v>24</v>
      </c>
      <c r="B5">
        <v>34.6</v>
      </c>
      <c r="C5">
        <v>74.599999999999994</v>
      </c>
      <c r="D5">
        <v>4544</v>
      </c>
      <c r="E5">
        <v>348</v>
      </c>
    </row>
    <row r="6" spans="1:5">
      <c r="A6" t="s">
        <v>25</v>
      </c>
      <c r="B6">
        <v>36.1</v>
      </c>
      <c r="C6">
        <v>48.4</v>
      </c>
      <c r="D6">
        <v>3904.8</v>
      </c>
      <c r="E6">
        <v>386</v>
      </c>
    </row>
    <row r="7" spans="1:5">
      <c r="A7" t="s">
        <v>26</v>
      </c>
      <c r="B7">
        <v>35.799999999999997</v>
      </c>
      <c r="C7">
        <v>50.4</v>
      </c>
      <c r="D7">
        <v>3878.5</v>
      </c>
      <c r="E7">
        <v>390</v>
      </c>
    </row>
    <row r="8" spans="1:5">
      <c r="A8" t="s">
        <v>27</v>
      </c>
      <c r="B8">
        <v>33.799999999999997</v>
      </c>
      <c r="C8">
        <v>73.599999999999994</v>
      </c>
      <c r="D8">
        <v>4214.2</v>
      </c>
      <c r="E8">
        <v>360</v>
      </c>
    </row>
    <row r="9" spans="1:5">
      <c r="A9" t="s">
        <v>28</v>
      </c>
      <c r="B9">
        <v>43.3</v>
      </c>
      <c r="C9">
        <v>66.900000000000006</v>
      </c>
      <c r="D9">
        <v>5005.5</v>
      </c>
      <c r="E9">
        <v>423</v>
      </c>
    </row>
    <row r="10" spans="1:5">
      <c r="A10" t="s">
        <v>29</v>
      </c>
      <c r="B10">
        <v>45.2</v>
      </c>
      <c r="C10">
        <v>67</v>
      </c>
      <c r="D10">
        <v>4946.3</v>
      </c>
      <c r="E10">
        <v>393</v>
      </c>
    </row>
    <row r="11" spans="1:5">
      <c r="A11" t="s">
        <v>30</v>
      </c>
      <c r="B11">
        <v>43.3</v>
      </c>
      <c r="C11">
        <v>53.8</v>
      </c>
      <c r="D11">
        <v>4824.3999999999996</v>
      </c>
      <c r="E11">
        <v>350</v>
      </c>
    </row>
    <row r="12" spans="1:5">
      <c r="A12" t="s">
        <v>31</v>
      </c>
      <c r="B12">
        <v>43.1</v>
      </c>
      <c r="C12">
        <v>73.3</v>
      </c>
      <c r="D12">
        <v>5053.3</v>
      </c>
      <c r="E12">
        <v>239</v>
      </c>
    </row>
    <row r="13" spans="1:5">
      <c r="A13" t="s">
        <v>32</v>
      </c>
      <c r="B13">
        <v>42.4</v>
      </c>
      <c r="C13">
        <v>70.599999999999994</v>
      </c>
      <c r="D13">
        <v>5207.8</v>
      </c>
      <c r="E13">
        <v>272</v>
      </c>
    </row>
    <row r="14" spans="1:5">
      <c r="A14" t="s">
        <v>33</v>
      </c>
      <c r="B14">
        <v>52.6</v>
      </c>
      <c r="C14">
        <v>66.3</v>
      </c>
      <c r="D14">
        <v>6187.7</v>
      </c>
      <c r="E14">
        <v>150</v>
      </c>
    </row>
    <row r="15" spans="1:5">
      <c r="A15" t="s">
        <v>34</v>
      </c>
      <c r="B15">
        <v>48.8</v>
      </c>
      <c r="C15">
        <v>75.400000000000006</v>
      </c>
      <c r="D15">
        <v>5644.7</v>
      </c>
      <c r="E15">
        <v>189</v>
      </c>
    </row>
    <row r="16" spans="1:5">
      <c r="A16" t="s">
        <v>35</v>
      </c>
      <c r="B16">
        <v>36.4</v>
      </c>
      <c r="C16">
        <v>31.2</v>
      </c>
      <c r="D16">
        <v>4253.8999999999996</v>
      </c>
      <c r="E16">
        <v>340</v>
      </c>
    </row>
    <row r="17" spans="1:5">
      <c r="A17" t="s">
        <v>36</v>
      </c>
      <c r="B17">
        <v>49.9</v>
      </c>
      <c r="C17">
        <v>33.6</v>
      </c>
      <c r="D17">
        <v>4390.7</v>
      </c>
      <c r="E17">
        <v>399</v>
      </c>
    </row>
    <row r="18" spans="1:5">
      <c r="A18" t="s">
        <v>37</v>
      </c>
      <c r="B18">
        <v>50.6</v>
      </c>
      <c r="C18">
        <v>28.3</v>
      </c>
      <c r="D18">
        <v>4422.8999999999996</v>
      </c>
      <c r="E18">
        <v>288</v>
      </c>
    </row>
    <row r="19" spans="1:5">
      <c r="A19" t="s">
        <v>38</v>
      </c>
      <c r="B19">
        <v>49.4</v>
      </c>
      <c r="C19">
        <v>43.5</v>
      </c>
      <c r="D19">
        <v>4394.8</v>
      </c>
      <c r="E19">
        <v>321</v>
      </c>
    </row>
    <row r="20" spans="1:5">
      <c r="A20" t="s">
        <v>39</v>
      </c>
      <c r="B20">
        <v>50.4</v>
      </c>
      <c r="C20">
        <v>38.6</v>
      </c>
      <c r="D20">
        <v>4779.2</v>
      </c>
      <c r="E20">
        <v>331</v>
      </c>
    </row>
    <row r="21" spans="1:5">
      <c r="A21" t="s">
        <v>40</v>
      </c>
      <c r="B21">
        <v>42.9</v>
      </c>
      <c r="C21">
        <v>26.1</v>
      </c>
      <c r="D21">
        <v>4610.3999999999996</v>
      </c>
      <c r="E21">
        <v>335</v>
      </c>
    </row>
    <row r="22" spans="1:5">
      <c r="A22" t="s">
        <v>41</v>
      </c>
      <c r="B22">
        <v>47.1</v>
      </c>
      <c r="C22">
        <v>54.4</v>
      </c>
      <c r="D22">
        <v>4514.6000000000004</v>
      </c>
      <c r="E22">
        <v>283</v>
      </c>
    </row>
    <row r="23" spans="1:5">
      <c r="A23" t="s">
        <v>42</v>
      </c>
      <c r="B23">
        <v>47.2</v>
      </c>
      <c r="C23">
        <v>69</v>
      </c>
      <c r="D23">
        <v>4909.6000000000004</v>
      </c>
      <c r="E23">
        <v>261</v>
      </c>
    </row>
    <row r="24" spans="1:5">
      <c r="A24" t="s">
        <v>43</v>
      </c>
      <c r="B24">
        <v>52.4</v>
      </c>
      <c r="C24">
        <v>49.6</v>
      </c>
      <c r="D24">
        <v>5352.5</v>
      </c>
      <c r="E24">
        <v>253</v>
      </c>
    </row>
    <row r="25" spans="1:5">
      <c r="A25" t="s">
        <v>44</v>
      </c>
      <c r="B25">
        <v>47</v>
      </c>
      <c r="C25">
        <v>57</v>
      </c>
      <c r="D25">
        <v>4985.1000000000004</v>
      </c>
      <c r="E25">
        <v>286</v>
      </c>
    </row>
    <row r="26" spans="1:5">
      <c r="A26" t="s">
        <v>45</v>
      </c>
      <c r="B26">
        <v>50.2</v>
      </c>
      <c r="C26">
        <v>59.7</v>
      </c>
      <c r="D26">
        <v>5100</v>
      </c>
      <c r="E26">
        <v>284</v>
      </c>
    </row>
    <row r="27" spans="1:5">
      <c r="A27" t="s">
        <v>46</v>
      </c>
      <c r="B27">
        <v>55.6</v>
      </c>
      <c r="C27">
        <v>53.8</v>
      </c>
      <c r="D27">
        <v>4988.8999999999996</v>
      </c>
      <c r="E27">
        <v>173</v>
      </c>
    </row>
    <row r="28" spans="1:5">
      <c r="A28" t="s">
        <v>47</v>
      </c>
      <c r="B28">
        <v>49.7</v>
      </c>
      <c r="C28">
        <v>70.2</v>
      </c>
      <c r="D28">
        <v>5481.7</v>
      </c>
      <c r="E28">
        <v>132</v>
      </c>
    </row>
    <row r="29" spans="1:5">
      <c r="A29" t="s">
        <v>48</v>
      </c>
      <c r="B29">
        <v>54.6</v>
      </c>
      <c r="C29">
        <v>70.5</v>
      </c>
      <c r="D29">
        <v>5182.2</v>
      </c>
      <c r="E29">
        <v>199</v>
      </c>
    </row>
    <row r="30" spans="1:5">
      <c r="A30" t="s">
        <v>49</v>
      </c>
      <c r="B30">
        <v>53.8</v>
      </c>
      <c r="C30">
        <v>67.7</v>
      </c>
      <c r="D30">
        <v>4945.1000000000004</v>
      </c>
      <c r="E30">
        <v>235</v>
      </c>
    </row>
    <row r="31" spans="1:5">
      <c r="A31" t="s">
        <v>50</v>
      </c>
      <c r="B31">
        <v>45.7</v>
      </c>
      <c r="C31">
        <v>47.8</v>
      </c>
      <c r="D31">
        <v>4409</v>
      </c>
      <c r="E31">
        <v>212</v>
      </c>
    </row>
    <row r="32" spans="1:5">
      <c r="A32" t="s">
        <v>51</v>
      </c>
      <c r="B32">
        <v>39.5</v>
      </c>
      <c r="C32">
        <v>41.2</v>
      </c>
      <c r="D32">
        <v>4072.4</v>
      </c>
      <c r="E32">
        <v>310</v>
      </c>
    </row>
    <row r="33" spans="1:5">
      <c r="A33" t="s">
        <v>52</v>
      </c>
      <c r="B33">
        <v>42.1</v>
      </c>
      <c r="C33">
        <v>47.7</v>
      </c>
      <c r="D33">
        <v>3946.6</v>
      </c>
      <c r="E33">
        <v>285</v>
      </c>
    </row>
    <row r="34" spans="1:5">
      <c r="A34" t="s">
        <v>53</v>
      </c>
      <c r="B34">
        <v>48.3</v>
      </c>
      <c r="C34">
        <v>58.4</v>
      </c>
      <c r="D34">
        <v>4601.8999999999996</v>
      </c>
      <c r="E34">
        <v>258</v>
      </c>
    </row>
    <row r="35" spans="1:5">
      <c r="A35" t="s">
        <v>54</v>
      </c>
      <c r="B35">
        <v>52.8</v>
      </c>
      <c r="C35">
        <v>53.3</v>
      </c>
      <c r="D35">
        <v>4843</v>
      </c>
      <c r="E35">
        <v>215</v>
      </c>
    </row>
    <row r="36" spans="1:5">
      <c r="A36" t="s">
        <v>55</v>
      </c>
      <c r="B36">
        <v>41.1</v>
      </c>
      <c r="C36">
        <v>53.8</v>
      </c>
      <c r="D36">
        <v>4551.6000000000004</v>
      </c>
      <c r="E36">
        <v>267</v>
      </c>
    </row>
    <row r="37" spans="1:5">
      <c r="A37" t="s">
        <v>56</v>
      </c>
      <c r="B37">
        <v>47.4</v>
      </c>
      <c r="C37">
        <v>74.099999999999994</v>
      </c>
      <c r="D37">
        <v>4304.8999999999996</v>
      </c>
      <c r="E37">
        <v>282</v>
      </c>
    </row>
    <row r="38" spans="1:5">
      <c r="A38" t="s">
        <v>57</v>
      </c>
      <c r="B38">
        <v>47.9</v>
      </c>
      <c r="C38">
        <v>68.7</v>
      </c>
      <c r="D38">
        <v>4574.1000000000004</v>
      </c>
      <c r="E38">
        <v>278</v>
      </c>
    </row>
    <row r="39" spans="1:5">
      <c r="A39" t="s">
        <v>58</v>
      </c>
      <c r="B39">
        <v>48.3</v>
      </c>
      <c r="C39">
        <v>56.8</v>
      </c>
      <c r="D39">
        <v>4259.7</v>
      </c>
      <c r="E39">
        <v>225</v>
      </c>
    </row>
    <row r="40" spans="1:5">
      <c r="A40" t="s">
        <v>59</v>
      </c>
      <c r="B40">
        <v>41.3</v>
      </c>
      <c r="C40">
        <v>28.7</v>
      </c>
      <c r="D40">
        <v>4200.2</v>
      </c>
      <c r="E40">
        <v>183</v>
      </c>
    </row>
    <row r="41" spans="1:5">
      <c r="A41" t="s">
        <v>60</v>
      </c>
      <c r="B41">
        <v>43.8</v>
      </c>
      <c r="C41">
        <v>56.7</v>
      </c>
      <c r="D41">
        <v>4863</v>
      </c>
      <c r="E41">
        <v>267</v>
      </c>
    </row>
    <row r="42" spans="1:5">
      <c r="A42" t="s">
        <v>61</v>
      </c>
      <c r="B42">
        <v>36.6</v>
      </c>
      <c r="C42">
        <v>46.6</v>
      </c>
      <c r="D42">
        <v>4036.6</v>
      </c>
      <c r="E42">
        <v>311</v>
      </c>
    </row>
    <row r="43" spans="1:5">
      <c r="A43" t="s">
        <v>62</v>
      </c>
      <c r="B43">
        <v>37.5</v>
      </c>
      <c r="C43">
        <v>55</v>
      </c>
      <c r="D43">
        <v>3986.1</v>
      </c>
      <c r="E43">
        <v>233</v>
      </c>
    </row>
    <row r="44" spans="1:5">
      <c r="A44" t="s">
        <v>63</v>
      </c>
      <c r="B44">
        <v>34.9</v>
      </c>
      <c r="C44">
        <v>39.9</v>
      </c>
      <c r="D44">
        <v>3915</v>
      </c>
      <c r="E44">
        <v>322</v>
      </c>
    </row>
    <row r="45" spans="1:5">
      <c r="A45" t="s">
        <v>64</v>
      </c>
      <c r="B45">
        <v>42.6</v>
      </c>
      <c r="C45">
        <v>67.599999999999994</v>
      </c>
      <c r="D45">
        <v>4092.2</v>
      </c>
      <c r="E45">
        <v>282</v>
      </c>
    </row>
    <row r="46" spans="1:5">
      <c r="A46" t="s">
        <v>65</v>
      </c>
      <c r="B46">
        <v>36.4</v>
      </c>
      <c r="C46">
        <v>44.1</v>
      </c>
      <c r="D46">
        <v>3710.2</v>
      </c>
      <c r="E46">
        <v>315</v>
      </c>
    </row>
    <row r="47" spans="1:5">
      <c r="A47" t="s">
        <v>66</v>
      </c>
      <c r="B47">
        <v>37.299999999999997</v>
      </c>
      <c r="C47">
        <v>55.2</v>
      </c>
      <c r="D47">
        <v>3830.9</v>
      </c>
      <c r="E47">
        <v>290</v>
      </c>
    </row>
    <row r="48" spans="1:5">
      <c r="A48" t="s">
        <v>67</v>
      </c>
      <c r="B48">
        <v>31.1</v>
      </c>
      <c r="C48">
        <v>84.2</v>
      </c>
      <c r="D48">
        <v>3742.3</v>
      </c>
      <c r="E48">
        <v>273</v>
      </c>
    </row>
  </sheetData>
  <phoneticPr fontId="2"/>
  <pageMargins left="0.79" right="0.79" top="0.98" bottom="0.98" header="0.51" footer="0.51"/>
  <pageSetup paperSize="9" orientation="portrait" horizontalDpi="300" verticalDpi="30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7"/>
  <sheetViews>
    <sheetView zoomScaleNormal="100" workbookViewId="0">
      <selection activeCell="M44" sqref="M44"/>
    </sheetView>
  </sheetViews>
  <sheetFormatPr defaultRowHeight="13.5"/>
  <cols>
    <col min="3" max="3" width="10.25" customWidth="1"/>
    <col min="4" max="4" width="6.125" customWidth="1"/>
  </cols>
  <sheetData>
    <row r="1" spans="1:3">
      <c r="A1" s="9" t="s">
        <v>335</v>
      </c>
      <c r="B1" s="25" t="s">
        <v>336</v>
      </c>
      <c r="C1" s="25" t="s">
        <v>337</v>
      </c>
    </row>
    <row r="2" spans="1:3">
      <c r="A2" s="47" t="s">
        <v>338</v>
      </c>
      <c r="B2" s="2">
        <v>175679</v>
      </c>
      <c r="C2" s="2">
        <v>1987120</v>
      </c>
    </row>
    <row r="3" spans="1:3">
      <c r="A3" s="47" t="s">
        <v>339</v>
      </c>
      <c r="B3" s="2">
        <v>178539</v>
      </c>
      <c r="C3" s="2">
        <v>1836098</v>
      </c>
    </row>
    <row r="4" spans="1:3">
      <c r="A4" s="47" t="s">
        <v>340</v>
      </c>
      <c r="B4" s="2">
        <v>194689</v>
      </c>
      <c r="C4" s="2">
        <v>2165758</v>
      </c>
    </row>
    <row r="5" spans="1:3">
      <c r="A5" s="47" t="s">
        <v>341</v>
      </c>
      <c r="B5" s="2">
        <v>257819</v>
      </c>
      <c r="C5" s="2">
        <v>2226785</v>
      </c>
    </row>
    <row r="6" spans="1:3">
      <c r="A6" s="47" t="s">
        <v>342</v>
      </c>
      <c r="B6" s="2">
        <v>306535</v>
      </c>
      <c r="C6" s="2">
        <v>2509765</v>
      </c>
    </row>
    <row r="7" spans="1:3">
      <c r="A7" s="47" t="s">
        <v>343</v>
      </c>
      <c r="B7" s="2">
        <v>285478</v>
      </c>
      <c r="C7" s="2">
        <v>2678954</v>
      </c>
    </row>
    <row r="8" spans="1:3">
      <c r="A8" s="47" t="s">
        <v>344</v>
      </c>
      <c r="B8" s="2">
        <v>337109</v>
      </c>
      <c r="C8" s="2">
        <v>2645879</v>
      </c>
    </row>
    <row r="9" spans="1:3">
      <c r="A9" s="47" t="s">
        <v>345</v>
      </c>
      <c r="B9" s="2">
        <v>248943</v>
      </c>
      <c r="C9" s="2">
        <v>2505678</v>
      </c>
    </row>
    <row r="10" spans="1:3">
      <c r="A10" s="47" t="s">
        <v>346</v>
      </c>
      <c r="B10" s="2">
        <v>356340</v>
      </c>
      <c r="C10" s="2">
        <v>2667657</v>
      </c>
    </row>
    <row r="11" spans="1:3">
      <c r="A11" s="47" t="s">
        <v>347</v>
      </c>
      <c r="B11" s="2">
        <v>376345</v>
      </c>
      <c r="C11" s="2">
        <v>2785643</v>
      </c>
    </row>
    <row r="12" spans="1:3">
      <c r="A12" s="47" t="s">
        <v>348</v>
      </c>
      <c r="B12" s="2">
        <v>389656</v>
      </c>
      <c r="C12" s="2">
        <v>2509890</v>
      </c>
    </row>
    <row r="13" spans="1:3">
      <c r="A13" s="47" t="s">
        <v>349</v>
      </c>
      <c r="B13" s="2">
        <v>403410</v>
      </c>
      <c r="C13" s="2">
        <v>2809678</v>
      </c>
    </row>
    <row r="17" spans="3:3">
      <c r="C17" s="48"/>
    </row>
  </sheetData>
  <phoneticPr fontId="2"/>
  <pageMargins left="0.79" right="0.79" top="0.98" bottom="0.98" header="0.51" footer="0.51"/>
  <pageSetup paperSize="9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55</vt:i4>
      </vt:variant>
    </vt:vector>
  </HeadingPairs>
  <TitlesOfParts>
    <vt:vector size="65" baseType="lpstr">
      <vt:lpstr>相関係数(気温と売上)</vt:lpstr>
      <vt:lpstr>相関係数(売上と気温)</vt:lpstr>
      <vt:lpstr>相関係数(気温と売上2)</vt:lpstr>
      <vt:lpstr>課題(和菓子屋)</vt:lpstr>
      <vt:lpstr>実例1(人口増加)</vt:lpstr>
      <vt:lpstr>実例2（為替と株価)</vt:lpstr>
      <vt:lpstr>疑似相関(身長と成績)</vt:lpstr>
      <vt:lpstr>課題(大学進学率)</vt:lpstr>
      <vt:lpstr>傾きと切片(広告費)</vt:lpstr>
      <vt:lpstr>課題(家計調査)</vt:lpstr>
      <vt:lpstr>'相関係数(気温と売上)'!Sxx</vt:lpstr>
      <vt:lpstr>'相関係数(売上と気温)'!Sxx</vt:lpstr>
      <vt:lpstr>'相関係数(気温と売上)'!Sxy</vt:lpstr>
      <vt:lpstr>'相関係数(売上と気温)'!Sxy</vt:lpstr>
      <vt:lpstr>'相関係数(気温と売上)'!Syy</vt:lpstr>
      <vt:lpstr>'相関係数(売上と気温)'!Syy</vt:lpstr>
      <vt:lpstr>'相関係数(気温と売上)'!データ数</vt:lpstr>
      <vt:lpstr>'相関係数(気温と売上2)'!データ数</vt:lpstr>
      <vt:lpstr>'相関係数(売上と気温)'!データ数</vt:lpstr>
      <vt:lpstr>'相関係数(気温と売上)'!回帰変動</vt:lpstr>
      <vt:lpstr>'相関係数(売上と気温)'!回帰変動</vt:lpstr>
      <vt:lpstr>'相関係数(気温と売上)'!気温</vt:lpstr>
      <vt:lpstr>'相関係数(気温と売上2)'!気温</vt:lpstr>
      <vt:lpstr>'相関係数(売上と気温)'!気温標準偏差</vt:lpstr>
      <vt:lpstr>'相関係数(気温と売上)'!気温分散</vt:lpstr>
      <vt:lpstr>'相関係数(売上と気温)'!気温分散</vt:lpstr>
      <vt:lpstr>'相関係数(気温と売上)'!気温平均</vt:lpstr>
      <vt:lpstr>'相関係数(売上と気温)'!気温平均</vt:lpstr>
      <vt:lpstr>'相関係数(気温と売上)'!気温平均値</vt:lpstr>
      <vt:lpstr>'相関係数(売上と気温)'!気温平均値</vt:lpstr>
      <vt:lpstr>'相関係数(気温と売上)'!共分散</vt:lpstr>
      <vt:lpstr>'相関係数(売上と気温)'!共分散</vt:lpstr>
      <vt:lpstr>'相関係数(気温と売上)'!傾き</vt:lpstr>
      <vt:lpstr>'相関係数(気温と売上2)'!傾き</vt:lpstr>
      <vt:lpstr>'相関係数(売上と気温)'!傾き</vt:lpstr>
      <vt:lpstr>'相関係数(気温と売上)'!決定係数</vt:lpstr>
      <vt:lpstr>'相関係数(売上と気温)'!決定係数</vt:lpstr>
      <vt:lpstr>'相関係数(気温と売上)'!検定統計量</vt:lpstr>
      <vt:lpstr>'相関係数(気温と売上2)'!検定統計量</vt:lpstr>
      <vt:lpstr>'相関係数(売上と気温)'!検定統計量</vt:lpstr>
      <vt:lpstr>'相関係数(気温と売上)'!合計分散</vt:lpstr>
      <vt:lpstr>'相関係数(売上と気温)'!合計分散</vt:lpstr>
      <vt:lpstr>'相関係数(気温と売上)'!残差分散</vt:lpstr>
      <vt:lpstr>'相関係数(売上と気温)'!残差分散</vt:lpstr>
      <vt:lpstr>'相関係数(気温と売上)'!残差変動</vt:lpstr>
      <vt:lpstr>'相関係数(売上と気温)'!残差変動</vt:lpstr>
      <vt:lpstr>'相関係数(気温と売上)'!自由度</vt:lpstr>
      <vt:lpstr>'相関係数(気温と売上2)'!自由度</vt:lpstr>
      <vt:lpstr>'相関係数(売上と気温)'!自由度</vt:lpstr>
      <vt:lpstr>'相関係数(気温と売上)'!切片</vt:lpstr>
      <vt:lpstr>'相関係数(気温と売上2)'!切片</vt:lpstr>
      <vt:lpstr>'相関係数(売上と気温)'!切片</vt:lpstr>
      <vt:lpstr>'相関係数(気温と売上)'!説明変数の数</vt:lpstr>
      <vt:lpstr>'相関係数(気温と売上)'!相関係数</vt:lpstr>
      <vt:lpstr>'相関係数(売上と気温)'!相関係数</vt:lpstr>
      <vt:lpstr>'相関係数(売上と気温)'!売上標準偏差</vt:lpstr>
      <vt:lpstr>'相関係数(気温と売上)'!売上分散</vt:lpstr>
      <vt:lpstr>'相関係数(売上と気温)'!売上分散</vt:lpstr>
      <vt:lpstr>'相関係数(気温と売上)'!売上平均</vt:lpstr>
      <vt:lpstr>'相関係数(売上と気温)'!売上平均</vt:lpstr>
      <vt:lpstr>'相関係数(気温と売上)'!売上平均値</vt:lpstr>
      <vt:lpstr>'相関係数(売上と気温)'!売上平均値</vt:lpstr>
      <vt:lpstr>'相関係数(気温と売上)'!有意水準</vt:lpstr>
      <vt:lpstr>'相関係数(気温と売上2)'!有意水準</vt:lpstr>
      <vt:lpstr>'相関係数(売上と気温)'!有意水準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2008-11-19T05:21:23Z</dcterms:created>
  <dcterms:modified xsi:type="dcterms:W3CDTF">2014-12-10T14:59:15Z</dcterms:modified>
</cp:coreProperties>
</file>