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tano\Google ドライブ\龍谷大学\2015\社会調査情報処理実習1\教材\"/>
    </mc:Choice>
  </mc:AlternateContent>
  <bookViews>
    <workbookView xWindow="0" yWindow="0" windowWidth="28800" windowHeight="13545" activeTab="1"/>
  </bookViews>
  <sheets>
    <sheet name="性別と職種" sheetId="6" r:id="rId1"/>
    <sheet name="SPSSのχ2検定出力" sheetId="4" r:id="rId2"/>
    <sheet name="対数尤度比" sheetId="5" r:id="rId3"/>
    <sheet name="Fisherの直接法" sheetId="2" r:id="rId4"/>
    <sheet name="線形と線形による連関"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 r="G23" i="4"/>
  <c r="G25" i="4"/>
  <c r="G21" i="4"/>
  <c r="G17" i="4"/>
  <c r="F25" i="4"/>
  <c r="D19" i="4"/>
  <c r="F19" i="4"/>
  <c r="F21" i="4"/>
  <c r="F15" i="4"/>
  <c r="F17" i="4"/>
  <c r="D25" i="4"/>
  <c r="D21" i="4"/>
  <c r="D17" i="4"/>
  <c r="G13" i="4"/>
  <c r="F11" i="4"/>
  <c r="F13" i="4"/>
  <c r="D13" i="4"/>
  <c r="F20" i="4"/>
  <c r="F22" i="4"/>
  <c r="D20" i="4"/>
  <c r="D22" i="4"/>
  <c r="F16" i="4"/>
  <c r="F18" i="4"/>
  <c r="D16" i="4"/>
  <c r="D18" i="4"/>
  <c r="F12" i="4"/>
  <c r="F14" i="4"/>
  <c r="D12" i="4"/>
  <c r="D14" i="4"/>
  <c r="E3" i="5"/>
  <c r="E4" i="5"/>
  <c r="E5" i="5"/>
  <c r="E6" i="5"/>
  <c r="E7" i="5"/>
  <c r="E8" i="5"/>
  <c r="E9" i="5"/>
  <c r="E10" i="5"/>
  <c r="E11" i="5"/>
  <c r="E12" i="5"/>
  <c r="E13" i="5"/>
  <c r="E14" i="5"/>
  <c r="E15" i="5"/>
  <c r="E16" i="5"/>
  <c r="E17" i="5"/>
  <c r="E2" i="5"/>
  <c r="C3" i="5"/>
  <c r="C4" i="5"/>
  <c r="C5" i="5"/>
  <c r="C6" i="5"/>
  <c r="C7" i="5"/>
  <c r="C8" i="5"/>
  <c r="C9" i="5"/>
  <c r="C10" i="5"/>
  <c r="C11" i="5"/>
  <c r="C12" i="5"/>
  <c r="C13" i="5"/>
  <c r="C14" i="5"/>
  <c r="C15" i="5"/>
  <c r="C16" i="5"/>
  <c r="C17" i="5"/>
  <c r="C2" i="5"/>
  <c r="F54" i="4"/>
  <c r="D54" i="4"/>
  <c r="F53" i="4"/>
  <c r="D53" i="4"/>
  <c r="F52" i="4"/>
  <c r="D52" i="4"/>
  <c r="G24" i="4"/>
  <c r="G48" i="4"/>
  <c r="F24" i="4"/>
  <c r="F48" i="4"/>
  <c r="D24" i="4"/>
  <c r="D48" i="4"/>
  <c r="G20" i="4"/>
  <c r="G47" i="4"/>
  <c r="F47" i="4"/>
  <c r="D41" i="4"/>
  <c r="D47" i="4"/>
  <c r="G16" i="4"/>
  <c r="G46" i="4"/>
  <c r="D46" i="4"/>
  <c r="F46" i="4"/>
  <c r="G12" i="4"/>
  <c r="G45" i="4"/>
  <c r="F45" i="4"/>
  <c r="D45" i="4"/>
  <c r="D3" i="5"/>
  <c r="D4" i="5"/>
  <c r="D5" i="5"/>
  <c r="D6" i="5"/>
  <c r="D7" i="5"/>
  <c r="D8" i="5"/>
  <c r="D9" i="5"/>
  <c r="D10" i="5"/>
  <c r="D11" i="5"/>
  <c r="D12" i="5"/>
  <c r="D13" i="5"/>
  <c r="D14" i="5"/>
  <c r="D15" i="5"/>
  <c r="D16" i="5"/>
  <c r="D17" i="5"/>
  <c r="D2" i="5"/>
  <c r="D60" i="4"/>
  <c r="D59" i="4"/>
  <c r="G62" i="4"/>
  <c r="F62" i="4"/>
  <c r="D62" i="4"/>
  <c r="G61" i="4"/>
  <c r="F61" i="4"/>
  <c r="D61" i="4"/>
  <c r="G60" i="4"/>
  <c r="F60" i="4"/>
  <c r="G59" i="4"/>
  <c r="F59" i="4"/>
  <c r="D33" i="4"/>
  <c r="B35" i="4"/>
  <c r="F31" i="4"/>
  <c r="F30" i="4"/>
  <c r="F29" i="4"/>
  <c r="D40" i="4"/>
  <c r="G33" i="4"/>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2" i="3"/>
  <c r="G1"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2" i="3"/>
  <c r="B94" i="2"/>
  <c r="B93" i="2"/>
  <c r="G93" i="2"/>
  <c r="B88" i="2"/>
  <c r="B87" i="2"/>
  <c r="B82" i="2"/>
  <c r="B81" i="2"/>
  <c r="B76" i="2"/>
  <c r="B75" i="2"/>
  <c r="B70" i="2"/>
  <c r="B69" i="2"/>
  <c r="B64" i="2"/>
  <c r="B63" i="2"/>
  <c r="B58" i="2"/>
  <c r="B57" i="2"/>
  <c r="B52" i="2"/>
  <c r="B51" i="2"/>
  <c r="B46" i="2"/>
  <c r="B45" i="2"/>
  <c r="B40" i="2"/>
  <c r="B39" i="2"/>
  <c r="B34" i="2"/>
  <c r="B33" i="2"/>
  <c r="B28" i="2"/>
  <c r="B27" i="2"/>
  <c r="B22" i="2"/>
  <c r="B21" i="2"/>
  <c r="B16" i="2"/>
  <c r="B15" i="2"/>
  <c r="D96" i="2"/>
  <c r="H96" i="2"/>
  <c r="H93" i="2"/>
  <c r="B95" i="2"/>
  <c r="G95" i="2"/>
  <c r="C93" i="2"/>
  <c r="G2" i="3"/>
  <c r="G3" i="3"/>
  <c r="C94" i="2"/>
  <c r="G94" i="2"/>
  <c r="H94" i="2"/>
  <c r="H95" i="2"/>
  <c r="C95" i="2"/>
  <c r="G96" i="2"/>
  <c r="B4" i="2"/>
  <c r="I93" i="2"/>
  <c r="F9" i="2"/>
  <c r="F8" i="2"/>
  <c r="D11" i="2"/>
  <c r="H9" i="2"/>
  <c r="B10" i="2"/>
  <c r="C10" i="2"/>
  <c r="C9" i="2"/>
  <c r="C8" i="2"/>
  <c r="D18" i="2"/>
  <c r="H18" i="2"/>
  <c r="B17" i="2"/>
  <c r="G17" i="2"/>
  <c r="H16" i="2"/>
  <c r="G16" i="2"/>
  <c r="C16" i="2"/>
  <c r="H15" i="2"/>
  <c r="G15" i="2"/>
  <c r="C15" i="2"/>
  <c r="G3" i="2"/>
  <c r="G21" i="2"/>
  <c r="G22" i="2"/>
  <c r="G27" i="2"/>
  <c r="G28" i="2"/>
  <c r="G33" i="2"/>
  <c r="G34" i="2"/>
  <c r="G39" i="2"/>
  <c r="G40" i="2"/>
  <c r="G45" i="2"/>
  <c r="G46" i="2"/>
  <c r="G51" i="2"/>
  <c r="G52" i="2"/>
  <c r="G57" i="2"/>
  <c r="G58" i="2"/>
  <c r="G63" i="2"/>
  <c r="G64" i="2"/>
  <c r="G69" i="2"/>
  <c r="G70" i="2"/>
  <c r="G75" i="2"/>
  <c r="G76" i="2"/>
  <c r="G81" i="2"/>
  <c r="G82" i="2"/>
  <c r="G87" i="2"/>
  <c r="G88" i="2"/>
  <c r="D90" i="2"/>
  <c r="H90" i="2"/>
  <c r="B89" i="2"/>
  <c r="H89" i="2"/>
  <c r="H88" i="2"/>
  <c r="C88" i="2"/>
  <c r="H87" i="2"/>
  <c r="C87" i="2"/>
  <c r="D84" i="2"/>
  <c r="G84" i="2"/>
  <c r="B83" i="2"/>
  <c r="H83" i="2"/>
  <c r="H82" i="2"/>
  <c r="C82" i="2"/>
  <c r="H81" i="2"/>
  <c r="C81" i="2"/>
  <c r="D78" i="2"/>
  <c r="H78" i="2"/>
  <c r="B77" i="2"/>
  <c r="H77" i="2"/>
  <c r="H76" i="2"/>
  <c r="C76" i="2"/>
  <c r="H75" i="2"/>
  <c r="C75" i="2"/>
  <c r="D72" i="2"/>
  <c r="H72" i="2"/>
  <c r="B71" i="2"/>
  <c r="H71" i="2"/>
  <c r="H70" i="2"/>
  <c r="C70" i="2"/>
  <c r="H69" i="2"/>
  <c r="C69" i="2"/>
  <c r="D66" i="2"/>
  <c r="H66" i="2"/>
  <c r="B65" i="2"/>
  <c r="H65" i="2"/>
  <c r="H64" i="2"/>
  <c r="C64" i="2"/>
  <c r="H63" i="2"/>
  <c r="C63" i="2"/>
  <c r="D60" i="2"/>
  <c r="G60" i="2"/>
  <c r="B59" i="2"/>
  <c r="H59" i="2"/>
  <c r="H58" i="2"/>
  <c r="C58" i="2"/>
  <c r="H57" i="2"/>
  <c r="C57" i="2"/>
  <c r="D54" i="2"/>
  <c r="H54" i="2"/>
  <c r="B53" i="2"/>
  <c r="H53" i="2"/>
  <c r="H52" i="2"/>
  <c r="C52" i="2"/>
  <c r="H51" i="2"/>
  <c r="C51" i="2"/>
  <c r="D48" i="2"/>
  <c r="H48" i="2"/>
  <c r="B47" i="2"/>
  <c r="H47" i="2"/>
  <c r="H46" i="2"/>
  <c r="C46" i="2"/>
  <c r="H45" i="2"/>
  <c r="C45" i="2"/>
  <c r="D42" i="2"/>
  <c r="H42" i="2"/>
  <c r="B41" i="2"/>
  <c r="H41" i="2"/>
  <c r="H40" i="2"/>
  <c r="C40" i="2"/>
  <c r="H39" i="2"/>
  <c r="C39" i="2"/>
  <c r="D36" i="2"/>
  <c r="G36" i="2"/>
  <c r="B35" i="2"/>
  <c r="C35" i="2"/>
  <c r="C34" i="2"/>
  <c r="C33" i="2"/>
  <c r="D30" i="2"/>
  <c r="G30" i="2"/>
  <c r="B29" i="2"/>
  <c r="C29" i="2"/>
  <c r="C28" i="2"/>
  <c r="C27" i="2"/>
  <c r="D24" i="2"/>
  <c r="G24" i="2"/>
  <c r="B23" i="2"/>
  <c r="C23" i="2"/>
  <c r="C22" i="2"/>
  <c r="C21" i="2"/>
  <c r="G9" i="2"/>
  <c r="G8" i="2"/>
  <c r="H8" i="2"/>
  <c r="G71" i="2"/>
  <c r="G41" i="2"/>
  <c r="G90" i="2"/>
  <c r="G48" i="2"/>
  <c r="G89" i="2"/>
  <c r="H84" i="2"/>
  <c r="I81" i="2"/>
  <c r="G83" i="2"/>
  <c r="G78" i="2"/>
  <c r="G77" i="2"/>
  <c r="G72" i="2"/>
  <c r="G66" i="2"/>
  <c r="G65" i="2"/>
  <c r="G59" i="2"/>
  <c r="H60" i="2"/>
  <c r="G54" i="2"/>
  <c r="G53" i="2"/>
  <c r="G47" i="2"/>
  <c r="G42" i="2"/>
  <c r="G35" i="2"/>
  <c r="G29" i="2"/>
  <c r="H17" i="2"/>
  <c r="I15" i="2"/>
  <c r="C17" i="2"/>
  <c r="G18" i="2"/>
  <c r="G23" i="2"/>
  <c r="C65" i="2"/>
  <c r="C89" i="2"/>
  <c r="I87" i="2"/>
  <c r="C83" i="2"/>
  <c r="C77" i="2"/>
  <c r="I75" i="2"/>
  <c r="C71" i="2"/>
  <c r="I69" i="2"/>
  <c r="I63" i="2"/>
  <c r="I57" i="2"/>
  <c r="C59" i="2"/>
  <c r="C53" i="2"/>
  <c r="I51" i="2"/>
  <c r="I45" i="2"/>
  <c r="C47" i="2"/>
  <c r="C41" i="2"/>
  <c r="I39" i="2"/>
  <c r="C3" i="2"/>
  <c r="H33" i="2"/>
  <c r="H34" i="2"/>
  <c r="H35" i="2"/>
  <c r="H36" i="2"/>
  <c r="H30" i="2"/>
  <c r="H29" i="2"/>
  <c r="H28" i="2"/>
  <c r="H27" i="2"/>
  <c r="H24" i="2"/>
  <c r="H23" i="2"/>
  <c r="H22" i="2"/>
  <c r="H21" i="2"/>
  <c r="H3" i="2"/>
  <c r="C4" i="2"/>
  <c r="G4" i="2"/>
  <c r="H4" i="2"/>
  <c r="I33" i="2"/>
  <c r="I27" i="2"/>
  <c r="I21" i="2"/>
  <c r="I8" i="2"/>
  <c r="G2" i="2"/>
  <c r="H2" i="2"/>
  <c r="C2" i="2"/>
  <c r="D5" i="2"/>
  <c r="H5" i="2"/>
  <c r="I2" i="2"/>
  <c r="G5" i="2"/>
  <c r="I52" i="2"/>
  <c r="I22" i="2"/>
  <c r="I58" i="2"/>
  <c r="I16" i="2"/>
  <c r="K2" i="2"/>
  <c r="I88" i="2"/>
  <c r="I94" i="2"/>
  <c r="I34" i="2"/>
  <c r="I70" i="2"/>
  <c r="I40" i="2"/>
  <c r="I76" i="2"/>
  <c r="I46" i="2"/>
  <c r="I28" i="2"/>
  <c r="I82" i="2"/>
  <c r="I64" i="2"/>
  <c r="D34" i="4"/>
  <c r="F42" i="4"/>
  <c r="G39" i="4"/>
  <c r="F40" i="4"/>
  <c r="F41" i="4"/>
  <c r="G41" i="4"/>
  <c r="G40" i="4"/>
  <c r="D42" i="4"/>
  <c r="G42" i="4"/>
  <c r="F39" i="4"/>
  <c r="D39" i="4"/>
  <c r="H32" i="4"/>
  <c r="D30" i="4"/>
  <c r="G30" i="4"/>
  <c r="D31" i="4"/>
  <c r="G31" i="4"/>
  <c r="D29" i="4"/>
  <c r="G29" i="4"/>
</calcChain>
</file>

<file path=xl/sharedStrings.xml><?xml version="1.0" encoding="utf-8"?>
<sst xmlns="http://schemas.openxmlformats.org/spreadsheetml/2006/main" count="724" uniqueCount="97">
  <si>
    <t>女性</t>
    <rPh sb="0" eb="2">
      <t>ジョセイ</t>
    </rPh>
    <phoneticPr fontId="1"/>
  </si>
  <si>
    <t>男性</t>
    <rPh sb="0" eb="2">
      <t>ダンセイ</t>
    </rPh>
    <phoneticPr fontId="1"/>
  </si>
  <si>
    <t>管理</t>
    <rPh sb="0" eb="2">
      <t>カンリ</t>
    </rPh>
    <phoneticPr fontId="1"/>
  </si>
  <si>
    <t>警備</t>
    <rPh sb="0" eb="2">
      <t>ケイビ</t>
    </rPh>
    <phoneticPr fontId="1"/>
  </si>
  <si>
    <t>事務</t>
    <rPh sb="0" eb="2">
      <t>ジム</t>
    </rPh>
    <phoneticPr fontId="1"/>
  </si>
  <si>
    <t>合計</t>
    <rPh sb="0" eb="2">
      <t>ゴウケイ</t>
    </rPh>
    <phoneticPr fontId="1"/>
  </si>
  <si>
    <t>組合せ</t>
    <rPh sb="0" eb="2">
      <t>クミアワ</t>
    </rPh>
    <phoneticPr fontId="1"/>
  </si>
  <si>
    <t>確率</t>
    <rPh sb="0" eb="2">
      <t>カクリツ</t>
    </rPh>
    <phoneticPr fontId="1"/>
  </si>
  <si>
    <t>実測値</t>
    <rPh sb="0" eb="3">
      <t>ジッソクチ</t>
    </rPh>
    <phoneticPr fontId="1"/>
  </si>
  <si>
    <t>尤度比</t>
    <rPh sb="0" eb="2">
      <t>ユウド</t>
    </rPh>
    <rPh sb="2" eb="3">
      <t>ヒ</t>
    </rPh>
    <phoneticPr fontId="1"/>
  </si>
  <si>
    <t>Likelihood Ratio</t>
    <phoneticPr fontId="1"/>
  </si>
  <si>
    <t>正確有意確率</t>
    <rPh sb="0" eb="2">
      <t>セイカク</t>
    </rPh>
    <rPh sb="2" eb="4">
      <t>ユウイ</t>
    </rPh>
    <rPh sb="4" eb="6">
      <t>カクリツ</t>
    </rPh>
    <phoneticPr fontId="1"/>
  </si>
  <si>
    <t>Fisherの直接法</t>
    <rPh sb="7" eb="10">
      <t>チョクセツホウ</t>
    </rPh>
    <phoneticPr fontId="1"/>
  </si>
  <si>
    <t>値</t>
    <rPh sb="0" eb="1">
      <t>アタイ</t>
    </rPh>
    <phoneticPr fontId="1"/>
  </si>
  <si>
    <t>※行列入れ替えた場合ｰ結果は同じ</t>
    <rPh sb="1" eb="3">
      <t>ギョウレツ</t>
    </rPh>
    <rPh sb="3" eb="4">
      <t>イ</t>
    </rPh>
    <rPh sb="5" eb="6">
      <t>カ</t>
    </rPh>
    <rPh sb="8" eb="10">
      <t>バアイ</t>
    </rPh>
    <rPh sb="11" eb="13">
      <t>ケッカ</t>
    </rPh>
    <rPh sb="14" eb="15">
      <t>オナ</t>
    </rPh>
    <phoneticPr fontId="1"/>
  </si>
  <si>
    <t>※出現確率が実測値より小さいケースは破棄</t>
    <rPh sb="1" eb="3">
      <t>シュツゲン</t>
    </rPh>
    <rPh sb="3" eb="5">
      <t>カクリツ</t>
    </rPh>
    <rPh sb="6" eb="9">
      <t>ジッソクチ</t>
    </rPh>
    <rPh sb="11" eb="12">
      <t>チイ</t>
    </rPh>
    <rPh sb="18" eb="20">
      <t>ハキ</t>
    </rPh>
    <phoneticPr fontId="1"/>
  </si>
  <si>
    <t>※実測値の出現確率</t>
    <rPh sb="1" eb="4">
      <t>ジッソクチ</t>
    </rPh>
    <rPh sb="5" eb="7">
      <t>シュツゲン</t>
    </rPh>
    <rPh sb="7" eb="9">
      <t>カクリツ</t>
    </rPh>
    <phoneticPr fontId="1"/>
  </si>
  <si>
    <t>周辺度数を固定して、すべての組合せの表を検証する</t>
    <rPh sb="0" eb="2">
      <t>シュウヘン</t>
    </rPh>
    <rPh sb="2" eb="4">
      <t>ドスウ</t>
    </rPh>
    <rPh sb="5" eb="7">
      <t>コテイ</t>
    </rPh>
    <rPh sb="14" eb="16">
      <t>クミアワ</t>
    </rPh>
    <rPh sb="18" eb="19">
      <t>ヒョウ</t>
    </rPh>
    <rPh sb="20" eb="22">
      <t>ケンショウ</t>
    </rPh>
    <phoneticPr fontId="1"/>
  </si>
  <si>
    <t>性別</t>
    <rPh sb="0" eb="2">
      <t>セイベツ</t>
    </rPh>
    <phoneticPr fontId="1"/>
  </si>
  <si>
    <t>職種</t>
    <rPh sb="0" eb="2">
      <t>ショクシュ</t>
    </rPh>
    <phoneticPr fontId="1"/>
  </si>
  <si>
    <t>性別</t>
    <rPh sb="0" eb="2">
      <t>セイベツ</t>
    </rPh>
    <phoneticPr fontId="7"/>
  </si>
  <si>
    <t>職種</t>
    <rPh sb="0" eb="2">
      <t>ショクシュ</t>
    </rPh>
    <phoneticPr fontId="7"/>
  </si>
  <si>
    <t>男性</t>
    <rPh sb="0" eb="2">
      <t>ダンセイ</t>
    </rPh>
    <phoneticPr fontId="7"/>
  </si>
  <si>
    <t>管理</t>
    <rPh sb="0" eb="2">
      <t>カンリ</t>
    </rPh>
    <phoneticPr fontId="7"/>
  </si>
  <si>
    <t>事務</t>
    <rPh sb="0" eb="2">
      <t>ジム</t>
    </rPh>
    <phoneticPr fontId="7"/>
  </si>
  <si>
    <t>女性</t>
    <rPh sb="0" eb="2">
      <t>ジョセイ</t>
    </rPh>
    <phoneticPr fontId="7"/>
  </si>
  <si>
    <t>警備</t>
    <rPh sb="0" eb="2">
      <t>ケイビ</t>
    </rPh>
    <phoneticPr fontId="7"/>
  </si>
  <si>
    <t>Peason相関係数</t>
    <rPh sb="6" eb="8">
      <t>ソウカン</t>
    </rPh>
    <rPh sb="8" eb="10">
      <t>ケイスウ</t>
    </rPh>
    <phoneticPr fontId="1"/>
  </si>
  <si>
    <t>決定係数</t>
    <rPh sb="0" eb="2">
      <t>ケッテイ</t>
    </rPh>
    <rPh sb="2" eb="4">
      <t>ケイスウ</t>
    </rPh>
    <phoneticPr fontId="1"/>
  </si>
  <si>
    <t>線形と線形による連関</t>
    <rPh sb="0" eb="2">
      <t>センケイ</t>
    </rPh>
    <rPh sb="3" eb="5">
      <t>センケイ</t>
    </rPh>
    <rPh sb="8" eb="10">
      <t>レンカン</t>
    </rPh>
    <phoneticPr fontId="1"/>
  </si>
  <si>
    <t>男性=1,女性＝2</t>
    <rPh sb="0" eb="2">
      <t>ダンセイ</t>
    </rPh>
    <rPh sb="5" eb="7">
      <t>ジョセイ</t>
    </rPh>
    <phoneticPr fontId="7"/>
  </si>
  <si>
    <t>管理=1,警備=2,事務=3</t>
    <rPh sb="0" eb="2">
      <t>カンリ</t>
    </rPh>
    <rPh sb="5" eb="7">
      <t>ケイビ</t>
    </rPh>
    <rPh sb="10" eb="12">
      <t>ジム</t>
    </rPh>
    <phoneticPr fontId="7"/>
  </si>
  <si>
    <t>使い分け</t>
    <rPh sb="0" eb="1">
      <t>ツカ</t>
    </rPh>
    <rPh sb="2" eb="3">
      <t>ワ</t>
    </rPh>
    <phoneticPr fontId="1"/>
  </si>
  <si>
    <t>漸近有意確率
(両側)</t>
    <rPh sb="0" eb="6">
      <t>ゼンキンユウイカクリツ</t>
    </rPh>
    <rPh sb="8" eb="10">
      <t>リョウガワ</t>
    </rPh>
    <phoneticPr fontId="1"/>
  </si>
  <si>
    <t>正確有意確率
(両側)</t>
    <rPh sb="0" eb="2">
      <t>セイカク</t>
    </rPh>
    <rPh sb="2" eb="4">
      <t>ユウイ</t>
    </rPh>
    <rPh sb="4" eb="6">
      <t>カクリツ</t>
    </rPh>
    <rPh sb="8" eb="10">
      <t>リョウガワ</t>
    </rPh>
    <phoneticPr fontId="1"/>
  </si>
  <si>
    <t>有効なケースの数</t>
    <rPh sb="0" eb="2">
      <t>ユウコウ</t>
    </rPh>
    <rPh sb="7" eb="8">
      <t>カズ</t>
    </rPh>
    <phoneticPr fontId="1"/>
  </si>
  <si>
    <t>自由度</t>
    <rPh sb="0" eb="3">
      <t>ジユウド</t>
    </rPh>
    <phoneticPr fontId="1"/>
  </si>
  <si>
    <t>Peasonのカイ2乗</t>
    <rPh sb="10" eb="11">
      <t>ジョウ</t>
    </rPh>
    <phoneticPr fontId="1"/>
  </si>
  <si>
    <t>正確有意確率
(片側)</t>
    <rPh sb="0" eb="2">
      <t>セイカク</t>
    </rPh>
    <rPh sb="2" eb="4">
      <t>ユウイ</t>
    </rPh>
    <rPh sb="4" eb="6">
      <t>カクリツ</t>
    </rPh>
    <rPh sb="8" eb="10">
      <t>カタガワ</t>
    </rPh>
    <phoneticPr fontId="1"/>
  </si>
  <si>
    <t>2*2の時のみ</t>
    <rPh sb="4" eb="5">
      <t>トキ</t>
    </rPh>
    <phoneticPr fontId="1"/>
  </si>
  <si>
    <t>カイ２乗検定</t>
    <rPh sb="2" eb="4">
      <t>ニジョウ</t>
    </rPh>
    <rPh sb="4" eb="6">
      <t>ケンテイ</t>
    </rPh>
    <phoneticPr fontId="1"/>
  </si>
  <si>
    <t>性別と職種のクロス表</t>
    <rPh sb="0" eb="2">
      <t>セイベツ</t>
    </rPh>
    <rPh sb="3" eb="5">
      <t>ショクシュ</t>
    </rPh>
    <rPh sb="9" eb="10">
      <t>ヒョウ</t>
    </rPh>
    <phoneticPr fontId="1"/>
  </si>
  <si>
    <t>度数</t>
    <rPh sb="0" eb="2">
      <t>ドスウ</t>
    </rPh>
    <phoneticPr fontId="1"/>
  </si>
  <si>
    <t>期待度数</t>
    <rPh sb="0" eb="2">
      <t>キタイ</t>
    </rPh>
    <rPh sb="2" eb="4">
      <t>ドスウ</t>
    </rPh>
    <phoneticPr fontId="1"/>
  </si>
  <si>
    <t>処理したケースの要約</t>
    <rPh sb="0" eb="2">
      <t>ショリ</t>
    </rPh>
    <rPh sb="8" eb="10">
      <t>ヨウヤク</t>
    </rPh>
    <phoneticPr fontId="1"/>
  </si>
  <si>
    <t>性別*職種</t>
    <rPh sb="0" eb="2">
      <t>セイベツ</t>
    </rPh>
    <rPh sb="3" eb="5">
      <t>ショクシュ</t>
    </rPh>
    <phoneticPr fontId="1"/>
  </si>
  <si>
    <t>有効数</t>
    <rPh sb="0" eb="2">
      <t>ユウコウ</t>
    </rPh>
    <rPh sb="2" eb="3">
      <t>スウ</t>
    </rPh>
    <phoneticPr fontId="1"/>
  </si>
  <si>
    <t>ケース</t>
    <phoneticPr fontId="1"/>
  </si>
  <si>
    <t>欠損</t>
    <rPh sb="0" eb="2">
      <t>ケッソン</t>
    </rPh>
    <phoneticPr fontId="1"/>
  </si>
  <si>
    <t>N</t>
    <phoneticPr fontId="1"/>
  </si>
  <si>
    <t>パーセント</t>
    <phoneticPr fontId="1"/>
  </si>
  <si>
    <t>N</t>
    <phoneticPr fontId="1"/>
  </si>
  <si>
    <t>パーセント</t>
    <phoneticPr fontId="1"/>
  </si>
  <si>
    <t>a</t>
    <phoneticPr fontId="1"/>
  </si>
  <si>
    <r>
      <t>連続修正</t>
    </r>
    <r>
      <rPr>
        <b/>
        <vertAlign val="superscript"/>
        <sz val="11"/>
        <color theme="1"/>
        <rFont val="游ゴシック"/>
        <family val="3"/>
        <charset val="128"/>
        <scheme val="minor"/>
      </rPr>
      <t>b</t>
    </r>
    <rPh sb="0" eb="2">
      <t>レンゾク</t>
    </rPh>
    <rPh sb="2" eb="4">
      <t>シュウセイ</t>
    </rPh>
    <phoneticPr fontId="1"/>
  </si>
  <si>
    <t>b. 2×2表に対してのみ計算</t>
    <rPh sb="6" eb="7">
      <t>ヒョウ</t>
    </rPh>
    <rPh sb="8" eb="9">
      <t>タイ</t>
    </rPh>
    <rPh sb="13" eb="15">
      <t>ケイサン</t>
    </rPh>
    <phoneticPr fontId="1"/>
  </si>
  <si>
    <t>Yatesの連続修正</t>
    <rPh sb="6" eb="8">
      <t>レンゾク</t>
    </rPh>
    <rPh sb="8" eb="10">
      <t>シュウセイ</t>
    </rPh>
    <phoneticPr fontId="1"/>
  </si>
  <si>
    <t>Peasonのχ2</t>
    <phoneticPr fontId="1"/>
  </si>
  <si>
    <t>理論値(期待度数)</t>
    <rPh sb="0" eb="3">
      <t>リロンチ</t>
    </rPh>
    <rPh sb="4" eb="6">
      <t>キタイ</t>
    </rPh>
    <rPh sb="6" eb="8">
      <t>ドスウ</t>
    </rPh>
    <phoneticPr fontId="1"/>
  </si>
  <si>
    <t>管理</t>
    <rPh sb="0" eb="2">
      <t>カンリ</t>
    </rPh>
    <phoneticPr fontId="1"/>
  </si>
  <si>
    <t>警備</t>
    <rPh sb="0" eb="2">
      <t>ケイビ</t>
    </rPh>
    <phoneticPr fontId="1"/>
  </si>
  <si>
    <t>事務</t>
    <rPh sb="0" eb="2">
      <t>ジム</t>
    </rPh>
    <phoneticPr fontId="1"/>
  </si>
  <si>
    <t>合計</t>
    <rPh sb="0" eb="2">
      <t>ゴウケイ</t>
    </rPh>
    <phoneticPr fontId="1"/>
  </si>
  <si>
    <t>女性</t>
    <rPh sb="0" eb="2">
      <t>ジョセイ</t>
    </rPh>
    <phoneticPr fontId="1"/>
  </si>
  <si>
    <t>男性</t>
    <rPh sb="0" eb="2">
      <t>ダンセイ</t>
    </rPh>
    <phoneticPr fontId="1"/>
  </si>
  <si>
    <t>※すべてのセルにおいて実測値と理論値の差の絶対値から0.5を引く</t>
    <rPh sb="11" eb="14">
      <t>ジッソクチ</t>
    </rPh>
    <rPh sb="15" eb="18">
      <t>リロンチ</t>
    </rPh>
    <rPh sb="19" eb="20">
      <t>サ</t>
    </rPh>
    <rPh sb="21" eb="24">
      <t>ゼッタイチ</t>
    </rPh>
    <rPh sb="30" eb="31">
      <t>ヒ</t>
    </rPh>
    <phoneticPr fontId="1"/>
  </si>
  <si>
    <t>※χ2=Σ(実測値-理論値)^2/理論値</t>
    <rPh sb="6" eb="9">
      <t>ジッソクチ</t>
    </rPh>
    <rPh sb="10" eb="13">
      <t>リロンチ</t>
    </rPh>
    <rPh sb="17" eb="20">
      <t>リロンチ</t>
    </rPh>
    <phoneticPr fontId="1"/>
  </si>
  <si>
    <t>尤度比由来検定統計量G</t>
    <rPh sb="0" eb="2">
      <t>ユウド</t>
    </rPh>
    <rPh sb="2" eb="3">
      <t>ヒ</t>
    </rPh>
    <rPh sb="3" eb="5">
      <t>ユライ</t>
    </rPh>
    <rPh sb="5" eb="7">
      <t>ケンテイ</t>
    </rPh>
    <rPh sb="7" eb="10">
      <t>トウケイリョウ</t>
    </rPh>
    <phoneticPr fontId="1"/>
  </si>
  <si>
    <t>※G=2*Σ実測値×ln(実測値÷理論値)</t>
    <rPh sb="6" eb="9">
      <t>ジッソクチ</t>
    </rPh>
    <rPh sb="13" eb="16">
      <t>ジッソクチ</t>
    </rPh>
    <rPh sb="17" eb="20">
      <t>リロンチ</t>
    </rPh>
    <phoneticPr fontId="1"/>
  </si>
  <si>
    <t>SPSSクロス集計表出力例</t>
    <rPh sb="7" eb="9">
      <t>シュウケイ</t>
    </rPh>
    <rPh sb="9" eb="10">
      <t>ヒョウ</t>
    </rPh>
    <rPh sb="10" eb="13">
      <t>シュツリョクレイ</t>
    </rPh>
    <phoneticPr fontId="1"/>
  </si>
  <si>
    <t>num</t>
    <phoneticPr fontId="1"/>
  </si>
  <si>
    <t>denom</t>
    <phoneticPr fontId="1"/>
  </si>
  <si>
    <t>N of Valid Cases</t>
    <phoneticPr fontId="1"/>
  </si>
  <si>
    <t>Linear-by-Linear Association</t>
    <phoneticPr fontId="1"/>
  </si>
  <si>
    <t>Peason Chi-Squared</t>
    <phoneticPr fontId="1"/>
  </si>
  <si>
    <t>Fisher's Exact Test</t>
    <phoneticPr fontId="1"/>
  </si>
  <si>
    <t>English</t>
    <phoneticPr fontId="1"/>
  </si>
  <si>
    <t>一般的な名称</t>
    <rPh sb="0" eb="3">
      <t>イッパンテキ</t>
    </rPh>
    <rPh sb="4" eb="6">
      <t>メイショウ</t>
    </rPh>
    <phoneticPr fontId="1"/>
  </si>
  <si>
    <t>Peasonのχ2検定</t>
    <rPh sb="9" eb="11">
      <t>ケンテイ</t>
    </rPh>
    <phoneticPr fontId="1"/>
  </si>
  <si>
    <t>G検定(尤度比検定)</t>
    <rPh sb="1" eb="3">
      <t>ケンテイ</t>
    </rPh>
    <rPh sb="4" eb="6">
      <t>ユウド</t>
    </rPh>
    <rPh sb="6" eb="7">
      <t>ヒ</t>
    </rPh>
    <rPh sb="7" eb="9">
      <t>ケンテイ</t>
    </rPh>
    <phoneticPr fontId="1"/>
  </si>
  <si>
    <t>Fisherの正確確率検定</t>
    <rPh sb="7" eb="9">
      <t>セイカク</t>
    </rPh>
    <rPh sb="9" eb="11">
      <t>カクリツ</t>
    </rPh>
    <rPh sb="11" eb="13">
      <t>ケンテイ</t>
    </rPh>
    <phoneticPr fontId="1"/>
  </si>
  <si>
    <t>Continuity Correction</t>
    <phoneticPr fontId="1"/>
  </si>
  <si>
    <t>Yatesの連続修正</t>
    <rPh sb="6" eb="8">
      <t>レンゾク</t>
    </rPh>
    <rPh sb="8" eb="10">
      <t>シュウセイ</t>
    </rPh>
    <phoneticPr fontId="1"/>
  </si>
  <si>
    <t>a.一般に20%までは許容範囲、それ以上なら直接法その他の手段を考える</t>
    <rPh sb="2" eb="4">
      <t>イッパン</t>
    </rPh>
    <rPh sb="11" eb="13">
      <t>キョヨウ</t>
    </rPh>
    <rPh sb="13" eb="15">
      <t>ハンイ</t>
    </rPh>
    <rPh sb="18" eb="20">
      <t>イジョウ</t>
    </rPh>
    <rPh sb="22" eb="25">
      <t>チョクセツホウ</t>
    </rPh>
    <rPh sb="27" eb="28">
      <t>タ</t>
    </rPh>
    <rPh sb="29" eb="31">
      <t>シュダン</t>
    </rPh>
    <rPh sb="32" eb="33">
      <t>カンガ</t>
    </rPh>
    <phoneticPr fontId="1"/>
  </si>
  <si>
    <t>diff</t>
    <phoneticPr fontId="1"/>
  </si>
  <si>
    <t>調整済み残差</t>
    <rPh sb="0" eb="2">
      <t>チョウセイ</t>
    </rPh>
    <rPh sb="2" eb="3">
      <t>ズ</t>
    </rPh>
    <rPh sb="4" eb="6">
      <t>ザンサ</t>
    </rPh>
    <phoneticPr fontId="1"/>
  </si>
  <si>
    <t>性別の%</t>
    <rPh sb="0" eb="2">
      <t>セイベツ</t>
    </rPh>
    <phoneticPr fontId="1"/>
  </si>
  <si>
    <t>基本・定番
期待度数５以下のセルが20%以上ある場合は不正確</t>
    <rPh sb="0" eb="2">
      <t>キホン</t>
    </rPh>
    <rPh sb="3" eb="5">
      <t>テイバン</t>
    </rPh>
    <rPh sb="6" eb="8">
      <t>キタイ</t>
    </rPh>
    <rPh sb="8" eb="10">
      <t>ドスウ</t>
    </rPh>
    <rPh sb="11" eb="13">
      <t>イカ</t>
    </rPh>
    <rPh sb="20" eb="22">
      <t>イジョウ</t>
    </rPh>
    <rPh sb="24" eb="26">
      <t>バアイ</t>
    </rPh>
    <rPh sb="27" eb="30">
      <t>フセイカク</t>
    </rPh>
    <phoneticPr fontId="1"/>
  </si>
  <si>
    <t>「差」を引き算で計算するか、割り算で計算するか。それほど差はない
χ2とお好みで選ぶ</t>
    <rPh sb="37" eb="38">
      <t>コノ</t>
    </rPh>
    <rPh sb="40" eb="41">
      <t>エラ</t>
    </rPh>
    <phoneticPr fontId="1"/>
  </si>
  <si>
    <t>近似値なんてせこいこと言わずに総当たりで計算しまくれ！そうすれば「正確」だ
「正確」だが計算量が膨大・周辺度数の変化に対する頑健性は低い</t>
    <rPh sb="0" eb="3">
      <t>キンジチ</t>
    </rPh>
    <rPh sb="11" eb="12">
      <t>イ</t>
    </rPh>
    <rPh sb="15" eb="17">
      <t>ソウア</t>
    </rPh>
    <rPh sb="20" eb="22">
      <t>ケイサン</t>
    </rPh>
    <rPh sb="33" eb="35">
      <t>セイカク</t>
    </rPh>
    <rPh sb="51" eb="53">
      <t>シュウヘン</t>
    </rPh>
    <rPh sb="53" eb="55">
      <t>ドスウ</t>
    </rPh>
    <rPh sb="56" eb="58">
      <t>ヘンカ</t>
    </rPh>
    <rPh sb="59" eb="60">
      <t>タイ</t>
    </rPh>
    <rPh sb="62" eb="64">
      <t>ガンケン</t>
    </rPh>
    <rPh sb="64" eb="65">
      <t>セイ</t>
    </rPh>
    <rPh sb="66" eb="67">
      <t>ヒク</t>
    </rPh>
    <phoneticPr fontId="1"/>
  </si>
  <si>
    <t>「不正確」言うんなら「有意」を思いっきり出にくくしといたわ、そしたら文句ないやろ
2×2表の時、好みで</t>
    <rPh sb="44" eb="45">
      <t>ヒョウ</t>
    </rPh>
    <rPh sb="46" eb="47">
      <t>トキ</t>
    </rPh>
    <rPh sb="48" eb="49">
      <t>コノ</t>
    </rPh>
    <phoneticPr fontId="1"/>
  </si>
  <si>
    <t>階乗計算</t>
    <rPh sb="0" eb="2">
      <t>カイジョウ</t>
    </rPh>
    <rPh sb="2" eb="4">
      <t>ケイサン</t>
    </rPh>
    <phoneticPr fontId="1"/>
  </si>
  <si>
    <t>ratio</t>
    <phoneticPr fontId="1"/>
  </si>
  <si>
    <t>2*LN(ratio)</t>
    <phoneticPr fontId="1"/>
  </si>
  <si>
    <t>線型と線型による連関</t>
    <rPh sb="1" eb="2">
      <t>ケイ</t>
    </rPh>
    <rPh sb="4" eb="5">
      <t>ケイ</t>
    </rPh>
    <phoneticPr fontId="1"/>
  </si>
  <si>
    <t>線型連関の検定</t>
    <rPh sb="0" eb="2">
      <t>センケイ</t>
    </rPh>
    <rPh sb="2" eb="4">
      <t>レンカン</t>
    </rPh>
    <rPh sb="5" eb="7">
      <t>ケンテイ</t>
    </rPh>
    <phoneticPr fontId="1"/>
  </si>
  <si>
    <t>カテゴリに順序があるとき用、あまり使う人はいないが、あえて使ってみる？一般的には
カテゴリが二つの時→マン・ホイットニーのU検定、三群以上→クラスカル・ウォリス検定</t>
    <rPh sb="12" eb="13">
      <t>ヨウ</t>
    </rPh>
    <rPh sb="35" eb="38">
      <t>イッパンテキ</t>
    </rPh>
    <rPh sb="46" eb="47">
      <t>フタ</t>
    </rPh>
    <rPh sb="49" eb="50">
      <t>トキ</t>
    </rPh>
    <rPh sb="65" eb="67">
      <t>サングン</t>
    </rPh>
    <rPh sb="67" eb="6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</si>
</sst>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
    <numFmt numFmtId="177" formatCode="0.0%"/>
    <numFmt numFmtId="178" formatCode="0.000"/>
    <numFmt numFmtId="179" formatCode="0.000_ "/>
    <numFmt numFmtId="180" formatCode="0.0"/>
    <numFmt numFmtId="181" formatCode="#.000"/>
    <numFmt numFmtId="182" formatCode=".0%"/>
    <numFmt numFmtId="183" formatCode="0_ "/>
  </numFmts>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1"/>
      <name val="ＭＳ Ｐゴシック"/>
      <family val="3"/>
      <charset val="128"/>
    </font>
    <font>
      <b/>
      <sz val="11"/>
      <name val="游ゴシック"/>
      <family val="3"/>
      <charset val="128"/>
    </font>
    <font>
      <sz val="6"/>
      <name val="ＭＳ Ｐゴシック"/>
      <family val="3"/>
      <charset val="128"/>
    </font>
    <font>
      <sz val="11"/>
      <name val="游ゴシック"/>
      <family val="3"/>
      <charset val="128"/>
    </font>
    <font>
      <b/>
      <vertAlign val="superscript"/>
      <sz val="11"/>
      <color theme="1"/>
      <name val="游ゴシック"/>
      <family val="3"/>
      <charset val="128"/>
      <scheme val="minor"/>
    </font>
    <font>
      <vertAlign val="superscript"/>
      <sz val="11"/>
      <color theme="1"/>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0" fontId="5" fillId="0" borderId="0"/>
  </cellStyleXfs>
  <cellXfs count="165">
    <xf numFmtId="0" fontId="0" fillId="0" borderId="0" xfId="0">
      <alignment vertical="center"/>
    </xf>
    <xf numFmtId="176" fontId="0" fillId="0" borderId="0" xfId="0" applyNumberFormat="1">
      <alignment vertical="center"/>
    </xf>
    <xf numFmtId="0" fontId="0" fillId="0" borderId="1" xfId="0" applyBorder="1">
      <alignment vertical="center"/>
    </xf>
    <xf numFmtId="0" fontId="0" fillId="2" borderId="1" xfId="0" applyFill="1" applyBorder="1">
      <alignment vertical="center"/>
    </xf>
    <xf numFmtId="0" fontId="2" fillId="3" borderId="1" xfId="0" applyFont="1" applyFill="1" applyBorder="1">
      <alignment vertical="center"/>
    </xf>
    <xf numFmtId="0" fontId="2" fillId="3" borderId="3" xfId="0" applyFont="1" applyFill="1" applyBorder="1">
      <alignment vertical="center"/>
    </xf>
    <xf numFmtId="0" fontId="0" fillId="0" borderId="3" xfId="0" applyBorder="1">
      <alignment vertical="center"/>
    </xf>
    <xf numFmtId="0" fontId="2" fillId="3" borderId="2" xfId="0" applyFont="1" applyFill="1" applyBorder="1">
      <alignment vertical="center"/>
    </xf>
    <xf numFmtId="0" fontId="0" fillId="0" borderId="2" xfId="0" applyBorder="1">
      <alignment vertical="center"/>
    </xf>
    <xf numFmtId="0" fontId="0" fillId="0" borderId="4" xfId="0" applyBorder="1">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0" xfId="0" applyFill="1">
      <alignment vertical="center"/>
    </xf>
    <xf numFmtId="0" fontId="0" fillId="5" borderId="2" xfId="0" applyFill="1" applyBorder="1">
      <alignment vertical="center"/>
    </xf>
    <xf numFmtId="10" fontId="0" fillId="0" borderId="1" xfId="1" applyNumberFormat="1" applyFont="1" applyBorder="1">
      <alignment vertical="center"/>
    </xf>
    <xf numFmtId="0" fontId="2" fillId="0" borderId="5" xfId="0" applyFont="1" applyBorder="1">
      <alignment vertical="center"/>
    </xf>
    <xf numFmtId="176" fontId="2" fillId="0" borderId="5" xfId="0" applyNumberFormat="1" applyFont="1" applyBorder="1">
      <alignment vertical="center"/>
    </xf>
    <xf numFmtId="0" fontId="0" fillId="5" borderId="1" xfId="0" applyFill="1" applyBorder="1">
      <alignment vertical="center"/>
    </xf>
    <xf numFmtId="0" fontId="0" fillId="5" borderId="3" xfId="0" applyFill="1" applyBorder="1">
      <alignment vertical="center"/>
    </xf>
    <xf numFmtId="11" fontId="0" fillId="4" borderId="0" xfId="0" applyNumberFormat="1" applyFill="1">
      <alignment vertical="center"/>
    </xf>
    <xf numFmtId="11" fontId="0" fillId="4" borderId="4" xfId="0" applyNumberFormat="1" applyFill="1" applyBorder="1">
      <alignment vertical="center"/>
    </xf>
    <xf numFmtId="11" fontId="0" fillId="0" borderId="4" xfId="0" applyNumberFormat="1" applyBorder="1">
      <alignment vertical="center"/>
    </xf>
    <xf numFmtId="11" fontId="0" fillId="0" borderId="0" xfId="0" applyNumberFormat="1">
      <alignment vertical="center"/>
    </xf>
    <xf numFmtId="10" fontId="0" fillId="0" borderId="0" xfId="1" applyNumberFormat="1" applyFont="1">
      <alignment vertical="center"/>
    </xf>
    <xf numFmtId="0" fontId="2" fillId="0" borderId="0" xfId="0" applyFont="1" applyFill="1" applyBorder="1">
      <alignment vertical="center"/>
    </xf>
    <xf numFmtId="178" fontId="0" fillId="5" borderId="1" xfId="0" applyNumberFormat="1" applyFill="1" applyBorder="1">
      <alignment vertical="center"/>
    </xf>
    <xf numFmtId="178" fontId="0" fillId="5" borderId="2" xfId="0" applyNumberFormat="1" applyFill="1" applyBorder="1">
      <alignment vertical="center"/>
    </xf>
    <xf numFmtId="0" fontId="6" fillId="0" borderId="8" xfId="2" applyFont="1" applyFill="1" applyBorder="1" applyAlignment="1">
      <alignment horizontal="center"/>
    </xf>
    <xf numFmtId="0" fontId="8" fillId="0" borderId="0" xfId="0" applyFont="1" applyAlignment="1"/>
    <xf numFmtId="0" fontId="8" fillId="0" borderId="1" xfId="2" applyFont="1" applyFill="1" applyBorder="1" applyAlignment="1">
      <alignment horizontal="left"/>
    </xf>
    <xf numFmtId="0" fontId="4" fillId="0" borderId="1" xfId="0" applyFont="1" applyBorder="1" applyAlignment="1">
      <alignment horizontal="left" vertical="center"/>
    </xf>
    <xf numFmtId="10" fontId="0" fillId="5" borderId="11" xfId="1" applyNumberFormat="1" applyFont="1" applyFill="1" applyBorder="1">
      <alignment vertical="center"/>
    </xf>
    <xf numFmtId="10" fontId="0" fillId="5" borderId="10" xfId="1" applyNumberFormat="1" applyFont="1" applyFill="1" applyBorder="1">
      <alignment vertical="center"/>
    </xf>
    <xf numFmtId="0" fontId="0" fillId="5" borderId="1" xfId="0" applyNumberFormat="1" applyFill="1" applyBorder="1">
      <alignment vertical="center"/>
    </xf>
    <xf numFmtId="0" fontId="0" fillId="5" borderId="0" xfId="0" applyFill="1" applyBorder="1">
      <alignment vertical="center"/>
    </xf>
    <xf numFmtId="0" fontId="2" fillId="5" borderId="0" xfId="0" applyFont="1" applyFill="1" applyBorder="1">
      <alignment vertical="center"/>
    </xf>
    <xf numFmtId="10" fontId="0" fillId="5" borderId="15" xfId="1" applyNumberFormat="1" applyFont="1" applyFill="1" applyBorder="1">
      <alignment vertical="center"/>
    </xf>
    <xf numFmtId="0" fontId="2" fillId="0" borderId="0" xfId="0" applyFont="1">
      <alignment vertical="center"/>
    </xf>
    <xf numFmtId="0" fontId="2" fillId="0" borderId="4" xfId="0" applyFont="1" applyBorder="1">
      <alignment vertical="center"/>
    </xf>
    <xf numFmtId="0" fontId="2" fillId="0" borderId="0" xfId="0" applyFont="1" applyFill="1" applyBorder="1" applyAlignment="1">
      <alignment vertical="center"/>
    </xf>
    <xf numFmtId="0" fontId="0" fillId="6" borderId="0" xfId="0" applyFill="1">
      <alignment vertical="center"/>
    </xf>
    <xf numFmtId="0" fontId="2" fillId="6" borderId="0" xfId="0" applyFont="1" applyFill="1" applyBorder="1" applyAlignment="1">
      <alignment horizontal="center" vertical="center"/>
    </xf>
    <xf numFmtId="0" fontId="0" fillId="6" borderId="0" xfId="0" applyFill="1" applyBorder="1" applyAlignment="1">
      <alignment horizontal="center" vertical="center"/>
    </xf>
    <xf numFmtId="0" fontId="0" fillId="6" borderId="1"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1" xfId="0" applyFill="1" applyBorder="1">
      <alignment vertical="center"/>
    </xf>
    <xf numFmtId="182" fontId="0" fillId="6" borderId="1" xfId="0" applyNumberFormat="1" applyFill="1" applyBorder="1">
      <alignment vertical="center"/>
    </xf>
    <xf numFmtId="177" fontId="0" fillId="6" borderId="1" xfId="0" applyNumberFormat="1" applyFill="1" applyBorder="1">
      <alignment vertical="center"/>
    </xf>
    <xf numFmtId="177" fontId="0" fillId="6" borderId="0" xfId="0" applyNumberFormat="1" applyFill="1" applyBorder="1">
      <alignment vertical="center"/>
    </xf>
    <xf numFmtId="0" fontId="0" fillId="6" borderId="0" xfId="0" applyFill="1" applyBorder="1">
      <alignment vertical="center"/>
    </xf>
    <xf numFmtId="0" fontId="2" fillId="6" borderId="6"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4" xfId="0" applyFont="1" applyFill="1" applyBorder="1">
      <alignment vertical="center"/>
    </xf>
    <xf numFmtId="0" fontId="0" fillId="6" borderId="11" xfId="0" applyFill="1" applyBorder="1">
      <alignment vertical="center"/>
    </xf>
    <xf numFmtId="0" fontId="2" fillId="6" borderId="15" xfId="0" applyFont="1" applyFill="1" applyBorder="1">
      <alignment vertical="center"/>
    </xf>
    <xf numFmtId="180" fontId="0" fillId="6" borderId="10" xfId="0" applyNumberFormat="1" applyFill="1" applyBorder="1">
      <alignment vertical="center"/>
    </xf>
    <xf numFmtId="0" fontId="2" fillId="6" borderId="17" xfId="0" applyFont="1" applyFill="1" applyBorder="1">
      <alignment vertical="center"/>
    </xf>
    <xf numFmtId="180" fontId="0" fillId="6" borderId="3" xfId="0" applyNumberFormat="1" applyFill="1" applyBorder="1">
      <alignment vertical="center"/>
    </xf>
    <xf numFmtId="0" fontId="0" fillId="6" borderId="3" xfId="0" applyFill="1" applyBorder="1">
      <alignment vertical="center"/>
    </xf>
    <xf numFmtId="0" fontId="2" fillId="6" borderId="13" xfId="0" applyFont="1" applyFill="1" applyBorder="1">
      <alignment vertical="center"/>
    </xf>
    <xf numFmtId="0" fontId="2" fillId="6" borderId="0" xfId="0" applyFont="1" applyFill="1" applyBorder="1">
      <alignment vertical="center"/>
    </xf>
    <xf numFmtId="0" fontId="2" fillId="6" borderId="1" xfId="0" applyFont="1" applyFill="1" applyBorder="1" applyAlignment="1">
      <alignment horizontal="center" vertical="center" wrapText="1"/>
    </xf>
    <xf numFmtId="0" fontId="2" fillId="6" borderId="10" xfId="0" applyFont="1" applyFill="1" applyBorder="1" applyAlignment="1">
      <alignment horizontal="center" vertical="center" wrapText="1"/>
    </xf>
    <xf numFmtId="178" fontId="4" fillId="6" borderId="12" xfId="0" applyNumberFormat="1" applyFont="1" applyFill="1" applyBorder="1">
      <alignment vertical="center"/>
    </xf>
    <xf numFmtId="178" fontId="10" fillId="6" borderId="14" xfId="0" applyNumberFormat="1" applyFont="1" applyFill="1" applyBorder="1">
      <alignment vertical="center"/>
    </xf>
    <xf numFmtId="1" fontId="4" fillId="6" borderId="11" xfId="0" applyNumberFormat="1" applyFont="1" applyFill="1" applyBorder="1">
      <alignment vertical="center"/>
    </xf>
    <xf numFmtId="181" fontId="0" fillId="6" borderId="11" xfId="1" applyNumberFormat="1" applyFont="1" applyFill="1" applyBorder="1">
      <alignment vertical="center"/>
    </xf>
    <xf numFmtId="181" fontId="0" fillId="6" borderId="10" xfId="1" applyNumberFormat="1" applyFont="1" applyFill="1" applyBorder="1">
      <alignment vertical="center"/>
    </xf>
    <xf numFmtId="1" fontId="4" fillId="6" borderId="10" xfId="0" applyNumberFormat="1" applyFont="1" applyFill="1" applyBorder="1">
      <alignment vertical="center"/>
    </xf>
    <xf numFmtId="181" fontId="0" fillId="6" borderId="3" xfId="0" applyNumberFormat="1" applyFill="1" applyBorder="1">
      <alignment vertical="center"/>
    </xf>
    <xf numFmtId="181" fontId="0" fillId="6" borderId="10" xfId="0" applyNumberFormat="1" applyFill="1" applyBorder="1">
      <alignment vertical="center"/>
    </xf>
    <xf numFmtId="0" fontId="4" fillId="6" borderId="0" xfId="0" applyFont="1" applyFill="1" applyBorder="1">
      <alignment vertical="center"/>
    </xf>
    <xf numFmtId="181" fontId="0" fillId="6" borderId="0" xfId="0" applyNumberFormat="1" applyFill="1" applyBorder="1">
      <alignment vertical="center"/>
    </xf>
    <xf numFmtId="0" fontId="0" fillId="5" borderId="0" xfId="0" applyFill="1">
      <alignment vertical="center"/>
    </xf>
    <xf numFmtId="0" fontId="2" fillId="5" borderId="1" xfId="0" applyFont="1" applyFill="1" applyBorder="1" applyAlignment="1">
      <alignment horizontal="center" vertical="center"/>
    </xf>
    <xf numFmtId="0" fontId="2" fillId="5" borderId="1" xfId="0" applyFont="1" applyFill="1" applyBorder="1">
      <alignment vertical="center"/>
    </xf>
    <xf numFmtId="178" fontId="0" fillId="0" borderId="0" xfId="0" applyNumberFormat="1">
      <alignment vertical="center"/>
    </xf>
    <xf numFmtId="180" fontId="0" fillId="0" borderId="0" xfId="0" applyNumberFormat="1">
      <alignment vertical="center"/>
    </xf>
    <xf numFmtId="0" fontId="2" fillId="6" borderId="16" xfId="0" applyFont="1" applyFill="1" applyBorder="1" applyAlignment="1">
      <alignment horizontal="center" vertical="top"/>
    </xf>
    <xf numFmtId="0" fontId="2" fillId="6" borderId="0" xfId="0" applyFont="1" applyFill="1" applyBorder="1">
      <alignment vertical="center"/>
    </xf>
    <xf numFmtId="0" fontId="2" fillId="6" borderId="15" xfId="0" applyFont="1" applyFill="1" applyBorder="1">
      <alignment vertical="center"/>
    </xf>
    <xf numFmtId="0" fontId="2" fillId="6" borderId="5" xfId="0" applyFont="1" applyFill="1" applyBorder="1">
      <alignment vertical="center"/>
    </xf>
    <xf numFmtId="0" fontId="2" fillId="6" borderId="17" xfId="0" applyFont="1" applyFill="1" applyBorder="1">
      <alignment vertical="center"/>
    </xf>
    <xf numFmtId="10" fontId="0" fillId="5" borderId="0" xfId="1" applyNumberFormat="1" applyFont="1" applyFill="1" applyBorder="1">
      <alignment vertical="center"/>
    </xf>
    <xf numFmtId="177" fontId="0" fillId="6" borderId="10" xfId="1" applyNumberFormat="1" applyFont="1" applyFill="1" applyBorder="1">
      <alignment vertical="center"/>
    </xf>
    <xf numFmtId="177" fontId="0" fillId="6" borderId="3" xfId="1" applyNumberFormat="1" applyFont="1" applyFill="1" applyBorder="1">
      <alignment vertical="center"/>
    </xf>
    <xf numFmtId="0" fontId="4" fillId="5" borderId="11" xfId="0" applyFont="1" applyFill="1" applyBorder="1">
      <alignment vertical="center"/>
    </xf>
    <xf numFmtId="0" fontId="4" fillId="5" borderId="10" xfId="0" applyFont="1" applyFill="1" applyBorder="1">
      <alignment vertical="center"/>
    </xf>
    <xf numFmtId="0" fontId="4" fillId="5" borderId="3" xfId="0" applyFont="1" applyFill="1" applyBorder="1">
      <alignment vertical="center"/>
    </xf>
    <xf numFmtId="10" fontId="0" fillId="5" borderId="10" xfId="1" applyNumberFormat="1" applyFont="1" applyFill="1" applyBorder="1" applyAlignment="1">
      <alignment vertical="center" wrapText="1"/>
    </xf>
    <xf numFmtId="10" fontId="0" fillId="5" borderId="11" xfId="1" applyNumberFormat="1" applyFont="1" applyFill="1" applyBorder="1" applyAlignment="1">
      <alignment vertical="center" wrapText="1"/>
    </xf>
    <xf numFmtId="0" fontId="0" fillId="5" borderId="0" xfId="0" applyNumberFormat="1" applyFill="1">
      <alignment vertical="center"/>
    </xf>
    <xf numFmtId="0" fontId="2" fillId="7" borderId="1" xfId="0" applyFont="1" applyFill="1" applyBorder="1">
      <alignment vertical="center"/>
    </xf>
    <xf numFmtId="178" fontId="0" fillId="5" borderId="19" xfId="0" applyNumberFormat="1" applyFill="1" applyBorder="1">
      <alignment vertical="center"/>
    </xf>
    <xf numFmtId="178" fontId="0" fillId="5" borderId="21" xfId="0" applyNumberFormat="1" applyFill="1" applyBorder="1">
      <alignment vertical="center"/>
    </xf>
    <xf numFmtId="0" fontId="0" fillId="5" borderId="22" xfId="0" applyFill="1" applyBorder="1">
      <alignment vertical="center"/>
    </xf>
    <xf numFmtId="0" fontId="0" fillId="5" borderId="24" xfId="0" applyFill="1" applyBorder="1">
      <alignment vertical="center"/>
    </xf>
    <xf numFmtId="0" fontId="2" fillId="6" borderId="12" xfId="0" applyFont="1" applyFill="1" applyBorder="1" applyAlignment="1">
      <alignment horizontal="center" vertical="top"/>
    </xf>
    <xf numFmtId="0" fontId="2" fillId="6" borderId="9" xfId="0" applyFont="1" applyFill="1" applyBorder="1" applyAlignment="1">
      <alignment horizontal="center" vertical="top"/>
    </xf>
    <xf numFmtId="0" fontId="2" fillId="5" borderId="6" xfId="0" applyFont="1" applyFill="1" applyBorder="1">
      <alignment vertical="center"/>
    </xf>
    <xf numFmtId="0" fontId="2" fillId="5" borderId="7" xfId="0" applyFont="1" applyFill="1" applyBorder="1">
      <alignment vertical="center"/>
    </xf>
    <xf numFmtId="178" fontId="0" fillId="5" borderId="6" xfId="0" applyNumberFormat="1" applyFill="1" applyBorder="1">
      <alignment vertical="center"/>
    </xf>
    <xf numFmtId="178" fontId="0" fillId="5" borderId="7" xfId="0" applyNumberFormat="1" applyFill="1" applyBorder="1">
      <alignment vertical="center"/>
    </xf>
    <xf numFmtId="180" fontId="0" fillId="6" borderId="9" xfId="0" applyNumberFormat="1" applyFill="1" applyBorder="1">
      <alignment vertical="center"/>
    </xf>
    <xf numFmtId="180" fontId="0" fillId="6" borderId="15" xfId="0" applyNumberFormat="1" applyFill="1" applyBorder="1">
      <alignment vertical="center"/>
    </xf>
    <xf numFmtId="180" fontId="0" fillId="6" borderId="16" xfId="0" applyNumberFormat="1" applyFill="1" applyBorder="1">
      <alignment vertical="center"/>
    </xf>
    <xf numFmtId="180" fontId="0" fillId="6" borderId="17" xfId="0" applyNumberFormat="1" applyFill="1" applyBorder="1">
      <alignment vertical="center"/>
    </xf>
    <xf numFmtId="183" fontId="0" fillId="6" borderId="16" xfId="0" applyNumberFormat="1" applyFill="1" applyBorder="1">
      <alignment vertical="center"/>
    </xf>
    <xf numFmtId="183" fontId="0" fillId="6" borderId="17" xfId="0" applyNumberFormat="1" applyFill="1" applyBorder="1">
      <alignment vertical="center"/>
    </xf>
    <xf numFmtId="0" fontId="0" fillId="6" borderId="12" xfId="0" applyFill="1" applyBorder="1">
      <alignment vertical="center"/>
    </xf>
    <xf numFmtId="0" fontId="0" fillId="6" borderId="14" xfId="0" applyFill="1" applyBorder="1">
      <alignment vertical="center"/>
    </xf>
    <xf numFmtId="179" fontId="4" fillId="6" borderId="9" xfId="0" applyNumberFormat="1" applyFont="1" applyFill="1" applyBorder="1">
      <alignment vertical="center"/>
    </xf>
    <xf numFmtId="179" fontId="4" fillId="6" borderId="15" xfId="0" applyNumberFormat="1" applyFont="1" applyFill="1" applyBorder="1">
      <alignment vertical="center"/>
    </xf>
    <xf numFmtId="177" fontId="0" fillId="6" borderId="16" xfId="1" applyNumberFormat="1" applyFont="1" applyFill="1" applyBorder="1" applyAlignment="1">
      <alignment horizontal="right" vertical="center"/>
    </xf>
    <xf numFmtId="177" fontId="0" fillId="6" borderId="17" xfId="1" applyNumberFormat="1" applyFont="1" applyFill="1" applyBorder="1" applyAlignment="1">
      <alignment horizontal="right" vertical="center"/>
    </xf>
    <xf numFmtId="0" fontId="0" fillId="5" borderId="0" xfId="0" applyFill="1" applyAlignment="1">
      <alignment horizontal="center" vertical="center"/>
    </xf>
    <xf numFmtId="0" fontId="0" fillId="5" borderId="6" xfId="0" applyFill="1" applyBorder="1">
      <alignment vertical="center"/>
    </xf>
    <xf numFmtId="0" fontId="0" fillId="5" borderId="7" xfId="0" applyFill="1" applyBorder="1">
      <alignment vertical="center"/>
    </xf>
    <xf numFmtId="0" fontId="0" fillId="5" borderId="19" xfId="0" applyFill="1" applyBorder="1">
      <alignment vertical="center"/>
    </xf>
    <xf numFmtId="0" fontId="0" fillId="5" borderId="21" xfId="0" applyFill="1" applyBorder="1">
      <alignment vertical="center"/>
    </xf>
    <xf numFmtId="177" fontId="0" fillId="6" borderId="9" xfId="1" applyNumberFormat="1" applyFont="1" applyFill="1" applyBorder="1" applyAlignment="1">
      <alignment horizontal="right" vertical="center"/>
    </xf>
    <xf numFmtId="177" fontId="0" fillId="6" borderId="15" xfId="1" applyNumberFormat="1" applyFont="1" applyFill="1" applyBorder="1" applyAlignment="1">
      <alignment horizontal="right" vertical="center"/>
    </xf>
    <xf numFmtId="0" fontId="0" fillId="6" borderId="6" xfId="0" applyFill="1" applyBorder="1" applyAlignment="1">
      <alignment horizontal="center" vertical="center"/>
    </xf>
    <xf numFmtId="0" fontId="0" fillId="6" borderId="18" xfId="0" applyFill="1" applyBorder="1" applyAlignment="1">
      <alignment horizontal="center" vertical="center"/>
    </xf>
    <xf numFmtId="0" fontId="0" fillId="6" borderId="7" xfId="0" applyFill="1" applyBorder="1" applyAlignment="1">
      <alignment horizontal="center" vertical="center"/>
    </xf>
    <xf numFmtId="0" fontId="2" fillId="6" borderId="5" xfId="0" applyFont="1" applyFill="1" applyBorder="1" applyAlignment="1">
      <alignment horizontal="center" vertical="center"/>
    </xf>
    <xf numFmtId="177" fontId="0" fillId="6" borderId="6" xfId="0" applyNumberFormat="1" applyFill="1" applyBorder="1" applyAlignment="1">
      <alignment horizontal="right" vertical="center"/>
    </xf>
    <xf numFmtId="177" fontId="0" fillId="6" borderId="7" xfId="0" applyNumberFormat="1" applyFill="1" applyBorder="1" applyAlignment="1">
      <alignment horizontal="right"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8" xfId="0" applyFont="1" applyFill="1" applyBorder="1" applyAlignment="1">
      <alignment horizontal="center" vertical="center"/>
    </xf>
    <xf numFmtId="0" fontId="2" fillId="5" borderId="22" xfId="0" applyFont="1" applyFill="1" applyBorder="1">
      <alignment vertical="center"/>
    </xf>
    <xf numFmtId="0" fontId="2" fillId="5" borderId="23" xfId="0" applyFont="1" applyFill="1" applyBorder="1">
      <alignment vertical="center"/>
    </xf>
    <xf numFmtId="0" fontId="2" fillId="5" borderId="24" xfId="0" applyFont="1" applyFill="1" applyBorder="1">
      <alignment vertical="center"/>
    </xf>
    <xf numFmtId="0" fontId="2" fillId="6" borderId="13" xfId="0" applyFont="1" applyFill="1" applyBorder="1" applyAlignment="1">
      <alignment horizontal="left" vertical="top"/>
    </xf>
    <xf numFmtId="0" fontId="2" fillId="6" borderId="0" xfId="0" applyFont="1" applyFill="1" applyBorder="1" applyAlignment="1">
      <alignment horizontal="left" vertical="top"/>
    </xf>
    <xf numFmtId="0" fontId="2" fillId="6" borderId="5" xfId="0" applyFont="1" applyFill="1" applyBorder="1" applyAlignment="1">
      <alignment horizontal="left" vertical="top"/>
    </xf>
    <xf numFmtId="0" fontId="0" fillId="6" borderId="13" xfId="0" applyFill="1" applyBorder="1" applyAlignment="1">
      <alignment horizontal="center" vertical="center"/>
    </xf>
    <xf numFmtId="0" fontId="0" fillId="6" borderId="5" xfId="0" applyFill="1" applyBorder="1" applyAlignment="1">
      <alignment horizontal="center" vertical="center"/>
    </xf>
    <xf numFmtId="0" fontId="2" fillId="5" borderId="18" xfId="0" applyFont="1" applyFill="1" applyBorder="1">
      <alignment vertical="center"/>
    </xf>
    <xf numFmtId="0" fontId="2" fillId="5" borderId="19" xfId="0" applyFont="1" applyFill="1" applyBorder="1">
      <alignment vertical="center"/>
    </xf>
    <xf numFmtId="0" fontId="2" fillId="5" borderId="20" xfId="0" applyFont="1" applyFill="1" applyBorder="1">
      <alignment vertical="center"/>
    </xf>
    <xf numFmtId="0" fontId="2" fillId="5" borderId="21" xfId="0" applyFont="1" applyFill="1" applyBorder="1">
      <alignment vertical="center"/>
    </xf>
    <xf numFmtId="0" fontId="2" fillId="6" borderId="9" xfId="0" applyFont="1" applyFill="1" applyBorder="1">
      <alignment vertical="center"/>
    </xf>
    <xf numFmtId="0" fontId="2" fillId="6" borderId="0" xfId="0" applyFont="1" applyFill="1" applyBorder="1">
      <alignment vertical="center"/>
    </xf>
    <xf numFmtId="0" fontId="2" fillId="6" borderId="15" xfId="0" applyFont="1" applyFill="1" applyBorder="1">
      <alignment vertical="center"/>
    </xf>
    <xf numFmtId="0" fontId="2" fillId="6" borderId="16" xfId="0" applyFont="1" applyFill="1" applyBorder="1">
      <alignment vertical="center"/>
    </xf>
    <xf numFmtId="0" fontId="2" fillId="6" borderId="5" xfId="0" applyFont="1" applyFill="1" applyBorder="1">
      <alignment vertical="center"/>
    </xf>
    <xf numFmtId="0" fontId="2" fillId="6" borderId="17" xfId="0" applyFont="1" applyFill="1" applyBorder="1">
      <alignment vertical="center"/>
    </xf>
    <xf numFmtId="0" fontId="2" fillId="5" borderId="6" xfId="0" applyFont="1" applyFill="1" applyBorder="1" applyAlignment="1">
      <alignment horizontal="left" vertical="center"/>
    </xf>
    <xf numFmtId="0" fontId="2" fillId="5" borderId="18" xfId="0" applyFont="1" applyFill="1" applyBorder="1" applyAlignment="1">
      <alignment horizontal="left" vertical="center"/>
    </xf>
    <xf numFmtId="0" fontId="2" fillId="5" borderId="7" xfId="0" applyFont="1" applyFill="1" applyBorder="1" applyAlignment="1">
      <alignment horizontal="left" vertical="center"/>
    </xf>
    <xf numFmtId="0" fontId="0" fillId="6" borderId="12" xfId="0" applyFill="1" applyBorder="1" applyAlignment="1">
      <alignment horizontal="center" vertical="center"/>
    </xf>
    <xf numFmtId="0" fontId="0" fillId="6" borderId="14" xfId="0" applyFill="1" applyBorder="1" applyAlignment="1">
      <alignment horizontal="center" vertical="center"/>
    </xf>
    <xf numFmtId="0" fontId="0" fillId="6" borderId="9"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6" xfId="0" applyFill="1" applyBorder="1" applyAlignment="1">
      <alignment horizontal="left" vertical="center"/>
    </xf>
    <xf numFmtId="0" fontId="0" fillId="6" borderId="7" xfId="0" applyFill="1" applyBorder="1" applyAlignment="1">
      <alignment horizontal="left" vertical="center"/>
    </xf>
    <xf numFmtId="0" fontId="2" fillId="6" borderId="12" xfId="0" applyFont="1" applyFill="1" applyBorder="1" applyAlignment="1">
      <alignment horizontal="left" vertical="center"/>
    </xf>
    <xf numFmtId="0" fontId="2" fillId="6" borderId="13" xfId="0" applyFont="1" applyFill="1" applyBorder="1" applyAlignment="1">
      <alignment horizontal="left" vertical="center"/>
    </xf>
    <xf numFmtId="0" fontId="2" fillId="6" borderId="14" xfId="0" applyFont="1" applyFill="1" applyBorder="1" applyAlignment="1">
      <alignment horizontal="left" vertical="center"/>
    </xf>
  </cellXfs>
  <cellStyles count="3">
    <cellStyle name="パーセント" xfId="1" builtinId="5"/>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対数尤度比!$E$1</c:f>
              <c:strCache>
                <c:ptCount val="1"/>
                <c:pt idx="0">
                  <c:v>2*LN(ratio)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対数尤度比!$E$2:$E$17</c:f>
              <c:numCache>
                <c:formatCode>0.000</c:formatCode>
                <c:ptCount val="16"/>
                <c:pt idx="0">
                  <c:v>-2.7725887222397811</c:v>
                </c:pt>
                <c:pt idx="1">
                  <c:v>-2.3053590198767711</c:v>
                </c:pt>
                <c:pt idx="2">
                  <c:v>-1.888923217681703</c:v>
                </c:pt>
                <c:pt idx="3">
                  <c:v>-1.5075436047527602</c:v>
                </c:pt>
                <c:pt idx="4">
                  <c:v>-1.1507282898071236</c:v>
                </c:pt>
                <c:pt idx="5">
                  <c:v>-0.81093021621632888</c:v>
                </c:pt>
                <c:pt idx="6">
                  <c:v>-0.48232411363377592</c:v>
                </c:pt>
                <c:pt idx="7">
                  <c:v>-0.16008541534707299</c:v>
                </c:pt>
                <c:pt idx="8">
                  <c:v>0.16008541534707313</c:v>
                </c:pt>
                <c:pt idx="9">
                  <c:v>0.48232411363377575</c:v>
                </c:pt>
                <c:pt idx="10">
                  <c:v>0.81093021621632877</c:v>
                </c:pt>
                <c:pt idx="11">
                  <c:v>1.1507282898071238</c:v>
                </c:pt>
                <c:pt idx="12">
                  <c:v>1.5075436047527604</c:v>
                </c:pt>
                <c:pt idx="13">
                  <c:v>1.888923217681703</c:v>
                </c:pt>
                <c:pt idx="14">
                  <c:v>2.3053590198767706</c:v>
                </c:pt>
                <c:pt idx="15">
                  <c:v>2.7725887222397811</c:v>
                </c:pt>
              </c:numCache>
            </c:numRef>
          </c:val>
          <c:smooth val="0"/>
          <c:extLst>
            <c:ext xmlns:c16="http://schemas.microsoft.com/office/drawing/2014/chart" uri="{C3380CC4-5D6E-409C-BE32-E72D297353CC}">
              <c16:uniqueId val="{00000000-2DF4-4B48-B238-7862B6652B5C}"/>
            </c:ext>
          </c:extLst>
        </c:ser>
        <c:dLbls>
          <c:showLegendKey val="0"/>
          <c:showVal val="0"/>
          <c:showCatName val="0"/>
          <c:showSerName val="0"/>
          <c:showPercent val="0"/>
          <c:showBubbleSize val="0"/>
        </c:dLbls>
        <c:marker val="1"/>
        <c:smooth val="0"/>
        <c:axId val="530447792"/>
        <c:axId val="530451400"/>
      </c:lineChart>
      <c:catAx>
        <c:axId val="5304477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0451400"/>
        <c:crosses val="autoZero"/>
        <c:auto val="1"/>
        <c:lblAlgn val="ctr"/>
        <c:lblOffset val="100"/>
        <c:noMultiLvlLbl val="0"/>
      </c:catAx>
      <c:valAx>
        <c:axId val="53045140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0447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対数尤度比!$D$1</c:f>
              <c:strCache>
                <c:ptCount val="1"/>
                <c:pt idx="0">
                  <c:v>ratio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対数尤度比!$D$2:$D$17</c:f>
              <c:numCache>
                <c:formatCode>0.000</c:formatCode>
                <c:ptCount val="16"/>
                <c:pt idx="0">
                  <c:v>0.25</c:v>
                </c:pt>
                <c:pt idx="1">
                  <c:v>0.31578947368421051</c:v>
                </c:pt>
                <c:pt idx="2">
                  <c:v>0.38888888888888884</c:v>
                </c:pt>
                <c:pt idx="3">
                  <c:v>0.4705882352941177</c:v>
                </c:pt>
                <c:pt idx="4">
                  <c:v>0.5625</c:v>
                </c:pt>
                <c:pt idx="5">
                  <c:v>0.66666666666666663</c:v>
                </c:pt>
                <c:pt idx="6">
                  <c:v>0.78571428571428581</c:v>
                </c:pt>
                <c:pt idx="7">
                  <c:v>0.92307692307692302</c:v>
                </c:pt>
                <c:pt idx="8">
                  <c:v>1.0833333333333335</c:v>
                </c:pt>
                <c:pt idx="9">
                  <c:v>1.2727272727272725</c:v>
                </c:pt>
                <c:pt idx="10">
                  <c:v>1.5</c:v>
                </c:pt>
                <c:pt idx="11">
                  <c:v>1.7777777777777779</c:v>
                </c:pt>
                <c:pt idx="12">
                  <c:v>2.125</c:v>
                </c:pt>
                <c:pt idx="13">
                  <c:v>2.5714285714285716</c:v>
                </c:pt>
                <c:pt idx="14">
                  <c:v>3.1666666666666665</c:v>
                </c:pt>
                <c:pt idx="15">
                  <c:v>4</c:v>
                </c:pt>
              </c:numCache>
            </c:numRef>
          </c:val>
          <c:smooth val="0"/>
          <c:extLst>
            <c:ext xmlns:c16="http://schemas.microsoft.com/office/drawing/2014/chart" uri="{C3380CC4-5D6E-409C-BE32-E72D297353CC}">
              <c16:uniqueId val="{00000000-1BF9-4AC6-9CA8-72E202CCB0CD}"/>
            </c:ext>
          </c:extLst>
        </c:ser>
        <c:dLbls>
          <c:showLegendKey val="0"/>
          <c:showVal val="0"/>
          <c:showCatName val="0"/>
          <c:showSerName val="0"/>
          <c:showPercent val="0"/>
          <c:showBubbleSize val="0"/>
        </c:dLbls>
        <c:marker val="1"/>
        <c:smooth val="0"/>
        <c:axId val="535071208"/>
        <c:axId val="535074160"/>
      </c:lineChart>
      <c:catAx>
        <c:axId val="5350712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5074160"/>
        <c:crosses val="autoZero"/>
        <c:auto val="1"/>
        <c:lblAlgn val="ctr"/>
        <c:lblOffset val="100"/>
        <c:noMultiLvlLbl val="0"/>
      </c:catAx>
      <c:valAx>
        <c:axId val="535074160"/>
        <c:scaling>
          <c:orientation val="minMax"/>
          <c:max val="4"/>
          <c:min val="-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5071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対数尤度比!$C$1</c:f>
              <c:strCache>
                <c:ptCount val="1"/>
                <c:pt idx="0">
                  <c:v>diff</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対数尤度比!$C$2:$C$17</c:f>
              <c:numCache>
                <c:formatCode>0.0</c:formatCode>
                <c:ptCount val="16"/>
                <c:pt idx="0">
                  <c:v>-3</c:v>
                </c:pt>
                <c:pt idx="1">
                  <c:v>-2.5999999999999996</c:v>
                </c:pt>
                <c:pt idx="2">
                  <c:v>-2.2000000000000002</c:v>
                </c:pt>
                <c:pt idx="3">
                  <c:v>-1.7999999999999998</c:v>
                </c:pt>
                <c:pt idx="4">
                  <c:v>-1.4000000000000001</c:v>
                </c:pt>
                <c:pt idx="5">
                  <c:v>-1</c:v>
                </c:pt>
                <c:pt idx="6">
                  <c:v>-0.59999999999999964</c:v>
                </c:pt>
                <c:pt idx="7">
                  <c:v>-0.20000000000000018</c:v>
                </c:pt>
                <c:pt idx="8">
                  <c:v>0.20000000000000018</c:v>
                </c:pt>
                <c:pt idx="9">
                  <c:v>0.59999999999999964</c:v>
                </c:pt>
                <c:pt idx="10">
                  <c:v>1</c:v>
                </c:pt>
                <c:pt idx="11">
                  <c:v>1.4000000000000001</c:v>
                </c:pt>
                <c:pt idx="12">
                  <c:v>1.7999999999999998</c:v>
                </c:pt>
                <c:pt idx="13">
                  <c:v>2.2000000000000002</c:v>
                </c:pt>
                <c:pt idx="14">
                  <c:v>2.5999999999999996</c:v>
                </c:pt>
                <c:pt idx="15">
                  <c:v>3</c:v>
                </c:pt>
              </c:numCache>
            </c:numRef>
          </c:val>
          <c:smooth val="0"/>
          <c:extLst>
            <c:ext xmlns:c16="http://schemas.microsoft.com/office/drawing/2014/chart" uri="{C3380CC4-5D6E-409C-BE32-E72D297353CC}">
              <c16:uniqueId val="{00000000-DD7F-41FD-BFFB-E7C52D1F045D}"/>
            </c:ext>
          </c:extLst>
        </c:ser>
        <c:dLbls>
          <c:showLegendKey val="0"/>
          <c:showVal val="0"/>
          <c:showCatName val="0"/>
          <c:showSerName val="0"/>
          <c:showPercent val="0"/>
          <c:showBubbleSize val="0"/>
        </c:dLbls>
        <c:marker val="1"/>
        <c:smooth val="0"/>
        <c:axId val="538803840"/>
        <c:axId val="538804496"/>
      </c:lineChart>
      <c:catAx>
        <c:axId val="5388038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8804496"/>
        <c:crosses val="autoZero"/>
        <c:auto val="1"/>
        <c:lblAlgn val="ctr"/>
        <c:lblOffset val="100"/>
        <c:noMultiLvlLbl val="0"/>
      </c:catAx>
      <c:valAx>
        <c:axId val="538804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880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142875</xdr:colOff>
      <xdr:row>17</xdr:row>
      <xdr:rowOff>152400</xdr:rowOff>
    </xdr:from>
    <xdr:to>
      <xdr:col>19</xdr:col>
      <xdr:colOff>628650</xdr:colOff>
      <xdr:row>32</xdr:row>
      <xdr:rowOff>47625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361950</xdr:colOff>
      <xdr:row>17</xdr:row>
      <xdr:rowOff>161926</xdr:rowOff>
    </xdr:from>
    <xdr:to>
      <xdr:col>13</xdr:col>
      <xdr:colOff>133350</xdr:colOff>
      <xdr:row>32</xdr:row>
      <xdr:rowOff>61913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17</xdr:row>
      <xdr:rowOff>166687</xdr:rowOff>
    </xdr:from>
    <xdr:to>
      <xdr:col>6</xdr:col>
      <xdr:colOff>352425</xdr:colOff>
      <xdr:row>32</xdr:row>
      <xdr:rowOff>38100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3</xdr:row>
      <xdr:rowOff>142875</xdr:rowOff>
    </xdr:from>
    <xdr:to>
      <xdr:col>16</xdr:col>
      <xdr:colOff>371475</xdr:colOff>
      <xdr:row>16</xdr:row>
      <xdr:rowOff>19050</xdr:rowOff>
    </xdr:to>
    <xdr:sp macro="" textlink="">
      <xdr:nvSpPr>
        <xdr:cNvPr id="2" name="テキスト ボックス 1"/>
        <xdr:cNvSpPr txBox="1"/>
      </xdr:nvSpPr>
      <xdr:spPr>
        <a:xfrm>
          <a:off x="7334250" y="857250"/>
          <a:ext cx="4772025" cy="300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Fisher</a:t>
          </a:r>
          <a:r>
            <a:rPr kumimoji="1" lang="ja-JP" altLang="en-US" sz="1100" b="1"/>
            <a:t>の正確確率検定</a:t>
          </a:r>
          <a:endParaRPr kumimoji="1" lang="en-US" altLang="ja-JP" sz="1100" b="1"/>
        </a:p>
        <a:p>
          <a:r>
            <a:rPr kumimoji="1" lang="ja-JP" altLang="en-US" sz="1100"/>
            <a:t>セルごとのデータ数が十分多いときにはセルのデータ数を連続数と同等と見なせて、</a:t>
          </a:r>
          <a:r>
            <a:rPr kumimoji="1" lang="en-US" altLang="ja-JP" sz="1100"/>
            <a:t>χ2</a:t>
          </a:r>
          <a:r>
            <a:rPr kumimoji="1" lang="ja-JP" altLang="en-US" sz="1100"/>
            <a:t>値は実際の出現確率に近似した値を取る</a:t>
          </a:r>
          <a:r>
            <a:rPr kumimoji="1" lang="en-US" altLang="ja-JP" sz="1100"/>
            <a:t>(</a:t>
          </a:r>
          <a:r>
            <a:rPr kumimoji="1" lang="ja-JP" altLang="en-US" sz="1100"/>
            <a:t>漸近有意確率</a:t>
          </a:r>
          <a:r>
            <a:rPr kumimoji="1" lang="en-US" altLang="ja-JP" sz="1100"/>
            <a:t>)</a:t>
          </a:r>
          <a:r>
            <a:rPr kumimoji="1" lang="ja-JP" altLang="en-US" sz="1100"/>
            <a:t>。しかしデータ数が不足していると、結果が歪んでしまう。</a:t>
          </a:r>
          <a:endParaRPr kumimoji="1" lang="en-US" altLang="ja-JP" sz="1100"/>
        </a:p>
        <a:p>
          <a:r>
            <a:rPr kumimoji="1" lang="ja-JP" altLang="en-US" sz="1100"/>
            <a:t>実際にはクロス集計表のセルごとの値は正の整数である。</a:t>
          </a:r>
          <a:endParaRPr kumimoji="1" lang="en-US" altLang="ja-JP" sz="1100"/>
        </a:p>
        <a:p>
          <a:r>
            <a:rPr kumimoji="1" lang="ja-JP" altLang="en-US" sz="1100"/>
            <a:t>そこで周辺度数が決まっているとき、そこから生じうるすべてのセルの値の組合せから任意のクロス集計表の出現確率が計算できる</a:t>
          </a:r>
          <a:r>
            <a:rPr kumimoji="1" lang="en-US" altLang="ja-JP" sz="1100"/>
            <a:t>(</a:t>
          </a:r>
          <a:r>
            <a:rPr kumimoji="1" lang="ja-JP" altLang="en-US" sz="1100"/>
            <a:t>正確有意確率</a:t>
          </a:r>
          <a:r>
            <a:rPr kumimoji="1" lang="en-US" altLang="ja-JP" sz="1100"/>
            <a:t>)</a:t>
          </a:r>
          <a:r>
            <a:rPr kumimoji="1" lang="ja-JP" altLang="en-US" sz="1100"/>
            <a:t>。</a:t>
          </a:r>
          <a:endParaRPr kumimoji="1" lang="en-US" altLang="ja-JP" sz="1100"/>
        </a:p>
        <a:p>
          <a:r>
            <a:rPr kumimoji="1" lang="ja-JP" altLang="en-US" sz="1100"/>
            <a:t>実測値の表より出現確率の高い表の出現確率の総和が</a:t>
          </a:r>
          <a:r>
            <a:rPr kumimoji="1" lang="en-US" altLang="ja-JP" sz="1100"/>
            <a:t>CHISQ.DIST(x)</a:t>
          </a:r>
          <a:r>
            <a:rPr kumimoji="1" lang="ja-JP" altLang="en-US" sz="1100"/>
            <a:t>に相当する。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676276</xdr:colOff>
      <xdr:row>6</xdr:row>
      <xdr:rowOff>28574</xdr:rowOff>
    </xdr:from>
    <xdr:to>
      <xdr:col>10</xdr:col>
      <xdr:colOff>495301</xdr:colOff>
      <xdr:row>17</xdr:row>
      <xdr:rowOff>9524</xdr:rowOff>
    </xdr:to>
    <xdr:sp macro="" textlink="">
      <xdr:nvSpPr>
        <xdr:cNvPr id="2" name="テキスト ボックス 1"/>
        <xdr:cNvSpPr txBox="1"/>
      </xdr:nvSpPr>
      <xdr:spPr>
        <a:xfrm>
          <a:off x="4981576" y="1466849"/>
          <a:ext cx="4876800" cy="260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b="1" i="0">
              <a:solidFill>
                <a:schemeClr val="dk1"/>
              </a:solidFill>
              <a:effectLst/>
              <a:latin typeface="+mn-lt"/>
              <a:ea typeface="+mn-ea"/>
              <a:cs typeface="+mn-cs"/>
            </a:rPr>
            <a:t>順序カテゴリに線形性を仮定したカイ二乗検定</a:t>
          </a:r>
          <a:r>
            <a:rPr lang="en-US" altLang="ja-JP" sz="1100" b="1" i="0">
              <a:solidFill>
                <a:schemeClr val="dk1"/>
              </a:solidFill>
              <a:effectLst/>
              <a:latin typeface="+mn-lt"/>
              <a:ea typeface="+mn-ea"/>
              <a:cs typeface="+mn-cs"/>
            </a:rPr>
            <a:t>a</a:t>
          </a:r>
          <a:endParaRPr kumimoji="1" lang="en-US" altLang="ja-JP" sz="1100" b="1"/>
        </a:p>
        <a:p>
          <a:r>
            <a:rPr kumimoji="1" lang="ja-JP" altLang="en-US" sz="1100" b="0"/>
            <a:t>カテゴリに順序があれば順番に数値を割り当てて、それを元に</a:t>
          </a:r>
          <a:r>
            <a:rPr kumimoji="1" lang="en-US" altLang="ja-JP" sz="1100" b="0"/>
            <a:t>Peason</a:t>
          </a:r>
          <a:r>
            <a:rPr kumimoji="1" lang="ja-JP" altLang="en-US" sz="1100" b="0"/>
            <a:t>の積率相関係数を求める。</a:t>
          </a:r>
          <a:endParaRPr kumimoji="1" lang="en-US" altLang="ja-JP" sz="1100" b="0"/>
        </a:p>
        <a:p>
          <a:r>
            <a:rPr kumimoji="1" lang="ja-JP" altLang="en-US" sz="1100" b="0"/>
            <a:t>そうして求めた相関係数を二乗したもの</a:t>
          </a:r>
          <a:r>
            <a:rPr kumimoji="1" lang="en-US" altLang="ja-JP" sz="1100" b="0"/>
            <a:t>(</a:t>
          </a:r>
          <a:r>
            <a:rPr kumimoji="1" lang="ja-JP" altLang="en-US" sz="1100" b="0"/>
            <a:t>決定係数</a:t>
          </a:r>
          <a:r>
            <a:rPr kumimoji="1" lang="en-US" altLang="ja-JP" sz="1100" b="0"/>
            <a:t>)</a:t>
          </a:r>
          <a:r>
            <a:rPr kumimoji="1" lang="ja-JP" altLang="en-US" sz="1100" b="0"/>
            <a:t>とサンプルサイズ</a:t>
          </a:r>
          <a:r>
            <a:rPr kumimoji="1" lang="en-US" altLang="ja-JP" sz="1100" b="0"/>
            <a:t>N-1</a:t>
          </a:r>
          <a:r>
            <a:rPr kumimoji="1" lang="ja-JP" altLang="en-US" sz="1100" b="0"/>
            <a:t>とを乗算した統計量は自由度</a:t>
          </a:r>
          <a:r>
            <a:rPr kumimoji="1" lang="en-US" altLang="ja-JP" sz="1100" b="0"/>
            <a:t>1</a:t>
          </a:r>
          <a:r>
            <a:rPr kumimoji="1" lang="ja-JP" altLang="en-US" sz="1100" b="0"/>
            <a:t>の</a:t>
          </a:r>
          <a:r>
            <a:rPr kumimoji="1" lang="el-GR" altLang="ja-JP" sz="1100" b="0"/>
            <a:t>χ2</a:t>
          </a:r>
          <a:r>
            <a:rPr kumimoji="1" lang="ja-JP" altLang="en-US" sz="1100" b="0"/>
            <a:t>分布に従う</a:t>
          </a:r>
          <a:r>
            <a:rPr kumimoji="1" lang="en-US" altLang="ja-JP" sz="1100" b="0"/>
            <a:t>(</a:t>
          </a:r>
          <a:r>
            <a:rPr kumimoji="1" lang="ja-JP" altLang="en-US" sz="1100" b="0"/>
            <a:t>らしい</a:t>
          </a:r>
          <a:r>
            <a:rPr kumimoji="1" lang="en-US" altLang="ja-JP" sz="1100" b="0"/>
            <a:t>)</a:t>
          </a:r>
          <a:r>
            <a:rPr kumimoji="1" lang="ja-JP" altLang="en-US" sz="1100" b="0"/>
            <a:t>。</a:t>
          </a:r>
          <a:endParaRPr kumimoji="1" lang="en-US" altLang="ja-JP" sz="1100" b="0"/>
        </a:p>
        <a:p>
          <a:r>
            <a:rPr kumimoji="1" lang="en-US" altLang="ja-JP" sz="1100" b="0"/>
            <a:t>※</a:t>
          </a:r>
          <a:r>
            <a:rPr kumimoji="1" lang="ja-JP" altLang="en-US" sz="1100" b="0"/>
            <a:t>本例では不適切</a:t>
          </a:r>
          <a:endParaRPr kumimoji="1" lang="en-US" altLang="ja-JP" sz="1100" b="0"/>
        </a:p>
        <a:p>
          <a:endParaRPr kumimoji="1" lang="en-US" altLang="ja-JP" sz="1100" b="0"/>
        </a:p>
        <a:p>
          <a:r>
            <a:rPr kumimoji="1" lang="en-US" altLang="ja-JP" sz="1100" b="0"/>
            <a:t>a.http://minato.sip21c.org/bulbul/20140518.html</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election activeCell="G24" sqref="G24"/>
    </sheetView>
  </sheetViews>
  <sheetFormatPr defaultRowHeight="18.75" x14ac:dyDescent="0.4"/>
  <cols>
    <col min="1" max="2" width="9" style="29"/>
  </cols>
  <sheetData>
    <row r="1" spans="1:2" ht="19.5" thickBot="1" x14ac:dyDescent="0.4">
      <c r="A1" s="28" t="s">
        <v>20</v>
      </c>
      <c r="B1" s="28" t="s">
        <v>21</v>
      </c>
    </row>
    <row r="2" spans="1:2" x14ac:dyDescent="0.4">
      <c r="A2" s="29" t="s">
        <v>22</v>
      </c>
      <c r="B2" s="29" t="s">
        <v>23</v>
      </c>
    </row>
    <row r="3" spans="1:2" x14ac:dyDescent="0.4">
      <c r="A3" s="29" t="s">
        <v>22</v>
      </c>
      <c r="B3" s="29" t="s">
        <v>24</v>
      </c>
    </row>
    <row r="4" spans="1:2" x14ac:dyDescent="0.4">
      <c r="A4" s="29" t="s">
        <v>25</v>
      </c>
      <c r="B4" s="29" t="s">
        <v>24</v>
      </c>
    </row>
    <row r="5" spans="1:2" x14ac:dyDescent="0.4">
      <c r="A5" s="29" t="s">
        <v>25</v>
      </c>
      <c r="B5" s="29" t="s">
        <v>24</v>
      </c>
    </row>
    <row r="6" spans="1:2" x14ac:dyDescent="0.4">
      <c r="A6" s="29" t="s">
        <v>22</v>
      </c>
      <c r="B6" s="29" t="s">
        <v>26</v>
      </c>
    </row>
    <row r="7" spans="1:2" x14ac:dyDescent="0.4">
      <c r="A7" s="29" t="s">
        <v>22</v>
      </c>
      <c r="B7" s="29" t="s">
        <v>24</v>
      </c>
    </row>
    <row r="8" spans="1:2" x14ac:dyDescent="0.4">
      <c r="A8" s="29" t="s">
        <v>22</v>
      </c>
      <c r="B8" s="29" t="s">
        <v>23</v>
      </c>
    </row>
    <row r="9" spans="1:2" x14ac:dyDescent="0.4">
      <c r="A9" s="29" t="s">
        <v>25</v>
      </c>
      <c r="B9" s="29" t="s">
        <v>26</v>
      </c>
    </row>
    <row r="10" spans="1:2" x14ac:dyDescent="0.4">
      <c r="A10" s="29" t="s">
        <v>25</v>
      </c>
      <c r="B10" s="29" t="s">
        <v>24</v>
      </c>
    </row>
    <row r="11" spans="1:2" x14ac:dyDescent="0.4">
      <c r="A11" s="29" t="s">
        <v>25</v>
      </c>
      <c r="B11" s="29" t="s">
        <v>23</v>
      </c>
    </row>
    <row r="12" spans="1:2" x14ac:dyDescent="0.4">
      <c r="A12" s="29" t="s">
        <v>25</v>
      </c>
      <c r="B12" s="29" t="s">
        <v>24</v>
      </c>
    </row>
    <row r="13" spans="1:2" x14ac:dyDescent="0.4">
      <c r="A13" s="29" t="s">
        <v>22</v>
      </c>
      <c r="B13" s="29" t="s">
        <v>26</v>
      </c>
    </row>
    <row r="14" spans="1:2" x14ac:dyDescent="0.4">
      <c r="A14" s="29" t="s">
        <v>22</v>
      </c>
      <c r="B14" s="29" t="s">
        <v>24</v>
      </c>
    </row>
    <row r="15" spans="1:2" x14ac:dyDescent="0.4">
      <c r="A15" s="29" t="s">
        <v>25</v>
      </c>
      <c r="B15" s="29" t="s">
        <v>24</v>
      </c>
    </row>
    <row r="16" spans="1:2" x14ac:dyDescent="0.4">
      <c r="A16" s="29" t="s">
        <v>22</v>
      </c>
      <c r="B16" s="29" t="s">
        <v>24</v>
      </c>
    </row>
    <row r="17" spans="1:2" x14ac:dyDescent="0.4">
      <c r="A17" s="29" t="s">
        <v>22</v>
      </c>
      <c r="B17" s="29" t="s">
        <v>24</v>
      </c>
    </row>
    <row r="18" spans="1:2" x14ac:dyDescent="0.4">
      <c r="A18" s="29" t="s">
        <v>22</v>
      </c>
      <c r="B18" s="29" t="s">
        <v>24</v>
      </c>
    </row>
    <row r="19" spans="1:2" x14ac:dyDescent="0.4">
      <c r="A19" s="29" t="s">
        <v>25</v>
      </c>
      <c r="B19" s="29" t="s">
        <v>23</v>
      </c>
    </row>
    <row r="20" spans="1:2" x14ac:dyDescent="0.4">
      <c r="A20" s="29" t="s">
        <v>22</v>
      </c>
      <c r="B20" s="29" t="s">
        <v>24</v>
      </c>
    </row>
    <row r="21" spans="1:2" x14ac:dyDescent="0.4">
      <c r="A21" s="29" t="s">
        <v>22</v>
      </c>
      <c r="B21" s="29" t="s">
        <v>26</v>
      </c>
    </row>
    <row r="22" spans="1:2" x14ac:dyDescent="0.4">
      <c r="A22" s="29" t="s">
        <v>25</v>
      </c>
      <c r="B22" s="29" t="s">
        <v>26</v>
      </c>
    </row>
    <row r="23" spans="1:2" x14ac:dyDescent="0.4">
      <c r="A23" s="29" t="s">
        <v>22</v>
      </c>
      <c r="B23" s="29" t="s">
        <v>24</v>
      </c>
    </row>
    <row r="24" spans="1:2" x14ac:dyDescent="0.4">
      <c r="A24" s="29" t="s">
        <v>25</v>
      </c>
      <c r="B24" s="29" t="s">
        <v>24</v>
      </c>
    </row>
    <row r="25" spans="1:2" x14ac:dyDescent="0.4">
      <c r="A25" s="29" t="s">
        <v>25</v>
      </c>
      <c r="B25" s="29" t="s">
        <v>26</v>
      </c>
    </row>
    <row r="26" spans="1:2" x14ac:dyDescent="0.4">
      <c r="A26" s="29" t="s">
        <v>25</v>
      </c>
      <c r="B26" s="29" t="s">
        <v>24</v>
      </c>
    </row>
    <row r="27" spans="1:2" x14ac:dyDescent="0.4">
      <c r="A27" s="29" t="s">
        <v>22</v>
      </c>
      <c r="B27" s="29" t="s">
        <v>24</v>
      </c>
    </row>
    <row r="28" spans="1:2" x14ac:dyDescent="0.4">
      <c r="A28" s="29" t="s">
        <v>22</v>
      </c>
      <c r="B28" s="29" t="s">
        <v>23</v>
      </c>
    </row>
    <row r="29" spans="1:2" x14ac:dyDescent="0.4">
      <c r="A29" s="29" t="s">
        <v>22</v>
      </c>
      <c r="B29" s="29" t="s">
        <v>24</v>
      </c>
    </row>
    <row r="30" spans="1:2" x14ac:dyDescent="0.4">
      <c r="A30" s="29" t="s">
        <v>22</v>
      </c>
      <c r="B30" s="29" t="s">
        <v>23</v>
      </c>
    </row>
    <row r="31" spans="1:2" x14ac:dyDescent="0.4">
      <c r="A31" s="29" t="s">
        <v>22</v>
      </c>
      <c r="B31" s="29" t="s">
        <v>24</v>
      </c>
    </row>
    <row r="32" spans="1:2" x14ac:dyDescent="0.4">
      <c r="A32" s="29" t="s">
        <v>22</v>
      </c>
      <c r="B32" s="29" t="s">
        <v>24</v>
      </c>
    </row>
    <row r="33" spans="1:2" x14ac:dyDescent="0.4">
      <c r="A33" s="29" t="s">
        <v>25</v>
      </c>
      <c r="B33" s="29" t="s">
        <v>23</v>
      </c>
    </row>
    <row r="34" spans="1:2" x14ac:dyDescent="0.4">
      <c r="A34" s="29" t="s">
        <v>22</v>
      </c>
      <c r="B34" s="29" t="s">
        <v>24</v>
      </c>
    </row>
    <row r="35" spans="1:2" x14ac:dyDescent="0.4">
      <c r="A35" s="29" t="s">
        <v>22</v>
      </c>
      <c r="B35" s="29" t="s">
        <v>23</v>
      </c>
    </row>
    <row r="36" spans="1:2" x14ac:dyDescent="0.4">
      <c r="A36" s="29" t="s">
        <v>22</v>
      </c>
      <c r="B36" s="29" t="s">
        <v>23</v>
      </c>
    </row>
    <row r="37" spans="1:2" x14ac:dyDescent="0.4">
      <c r="A37" s="29" t="s">
        <v>25</v>
      </c>
      <c r="B37" s="29" t="s">
        <v>24</v>
      </c>
    </row>
    <row r="38" spans="1:2" x14ac:dyDescent="0.4">
      <c r="A38" s="29" t="s">
        <v>22</v>
      </c>
      <c r="B38" s="29" t="s">
        <v>24</v>
      </c>
    </row>
    <row r="39" spans="1:2" x14ac:dyDescent="0.4">
      <c r="A39" s="29" t="s">
        <v>22</v>
      </c>
      <c r="B39" s="29" t="s">
        <v>24</v>
      </c>
    </row>
    <row r="40" spans="1:2" x14ac:dyDescent="0.4">
      <c r="A40" s="29" t="s">
        <v>22</v>
      </c>
      <c r="B40" s="29" t="s">
        <v>26</v>
      </c>
    </row>
    <row r="41" spans="1:2" x14ac:dyDescent="0.4">
      <c r="A41" s="29" t="s">
        <v>25</v>
      </c>
      <c r="B41" s="29" t="s">
        <v>24</v>
      </c>
    </row>
    <row r="42" spans="1:2" x14ac:dyDescent="0.4">
      <c r="A42" s="29" t="s">
        <v>22</v>
      </c>
      <c r="B42" s="29" t="s">
        <v>26</v>
      </c>
    </row>
    <row r="43" spans="1:2" x14ac:dyDescent="0.4">
      <c r="A43" s="29" t="s">
        <v>22</v>
      </c>
      <c r="B43" s="29" t="s">
        <v>24</v>
      </c>
    </row>
    <row r="44" spans="1:2" x14ac:dyDescent="0.4">
      <c r="A44" s="29" t="s">
        <v>22</v>
      </c>
      <c r="B44" s="29" t="s">
        <v>24</v>
      </c>
    </row>
    <row r="45" spans="1:2" x14ac:dyDescent="0.4">
      <c r="A45" s="29" t="s">
        <v>22</v>
      </c>
      <c r="B45" s="29" t="s">
        <v>24</v>
      </c>
    </row>
    <row r="46" spans="1:2" x14ac:dyDescent="0.4">
      <c r="A46" s="29" t="s">
        <v>22</v>
      </c>
      <c r="B46" s="29" t="s">
        <v>26</v>
      </c>
    </row>
    <row r="47" spans="1:2" x14ac:dyDescent="0.4">
      <c r="A47" s="29" t="s">
        <v>25</v>
      </c>
      <c r="B47" s="29" t="s">
        <v>24</v>
      </c>
    </row>
    <row r="48" spans="1:2" x14ac:dyDescent="0.4">
      <c r="A48" s="29" t="s">
        <v>25</v>
      </c>
      <c r="B48" s="29" t="s">
        <v>24</v>
      </c>
    </row>
    <row r="49" spans="1:2" x14ac:dyDescent="0.4">
      <c r="A49" s="29" t="s">
        <v>22</v>
      </c>
      <c r="B49" s="29" t="s">
        <v>26</v>
      </c>
    </row>
    <row r="50" spans="1:2" x14ac:dyDescent="0.4">
      <c r="A50" s="29" t="s">
        <v>22</v>
      </c>
      <c r="B50" s="29" t="s">
        <v>24</v>
      </c>
    </row>
    <row r="51" spans="1:2" x14ac:dyDescent="0.4">
      <c r="A51" s="29" t="s">
        <v>22</v>
      </c>
      <c r="B51" s="29" t="s">
        <v>23</v>
      </c>
    </row>
    <row r="52" spans="1:2" x14ac:dyDescent="0.4">
      <c r="A52" s="29" t="s">
        <v>22</v>
      </c>
      <c r="B52" s="29" t="s">
        <v>24</v>
      </c>
    </row>
    <row r="53" spans="1:2" x14ac:dyDescent="0.4">
      <c r="A53" s="29" t="s">
        <v>22</v>
      </c>
      <c r="B53" s="29" t="s">
        <v>26</v>
      </c>
    </row>
    <row r="54" spans="1:2" x14ac:dyDescent="0.4">
      <c r="A54" s="29" t="s">
        <v>22</v>
      </c>
      <c r="B54" s="29" t="s">
        <v>23</v>
      </c>
    </row>
    <row r="55" spans="1:2" x14ac:dyDescent="0.4">
      <c r="A55" s="29" t="s">
        <v>22</v>
      </c>
      <c r="B55" s="29" t="s">
        <v>24</v>
      </c>
    </row>
    <row r="56" spans="1:2" x14ac:dyDescent="0.4">
      <c r="A56" s="29" t="s">
        <v>22</v>
      </c>
      <c r="B56" s="29" t="s">
        <v>24</v>
      </c>
    </row>
    <row r="57" spans="1:2" x14ac:dyDescent="0.4">
      <c r="A57" s="29" t="s">
        <v>22</v>
      </c>
      <c r="B57" s="29" t="s">
        <v>24</v>
      </c>
    </row>
    <row r="58" spans="1:2" x14ac:dyDescent="0.4">
      <c r="A58" s="29" t="s">
        <v>22</v>
      </c>
      <c r="B58" s="29" t="s">
        <v>24</v>
      </c>
    </row>
    <row r="59" spans="1:2" x14ac:dyDescent="0.4">
      <c r="A59" s="29" t="s">
        <v>25</v>
      </c>
      <c r="B59" s="29" t="s">
        <v>26</v>
      </c>
    </row>
    <row r="60" spans="1:2" x14ac:dyDescent="0.4">
      <c r="A60" s="29" t="s">
        <v>22</v>
      </c>
      <c r="B60" s="29" t="s">
        <v>24</v>
      </c>
    </row>
    <row r="61" spans="1:2" x14ac:dyDescent="0.4">
      <c r="A61" s="29" t="s">
        <v>22</v>
      </c>
      <c r="B61" s="29" t="s">
        <v>24</v>
      </c>
    </row>
    <row r="62" spans="1:2" x14ac:dyDescent="0.4">
      <c r="A62" s="29" t="s">
        <v>22</v>
      </c>
      <c r="B62" s="29" t="s">
        <v>24</v>
      </c>
    </row>
    <row r="63" spans="1:2" x14ac:dyDescent="0.4">
      <c r="A63" s="29" t="s">
        <v>25</v>
      </c>
      <c r="B63" s="29" t="s">
        <v>23</v>
      </c>
    </row>
    <row r="64" spans="1:2" x14ac:dyDescent="0.4">
      <c r="A64" s="29" t="s">
        <v>22</v>
      </c>
      <c r="B64" s="29" t="s">
        <v>23</v>
      </c>
    </row>
    <row r="65" spans="1:2" x14ac:dyDescent="0.4">
      <c r="A65" s="29" t="s">
        <v>22</v>
      </c>
      <c r="B65" s="29" t="s">
        <v>23</v>
      </c>
    </row>
    <row r="66" spans="1:2" x14ac:dyDescent="0.4">
      <c r="A66" s="29" t="s">
        <v>22</v>
      </c>
      <c r="B66" s="29" t="s">
        <v>24</v>
      </c>
    </row>
    <row r="67" spans="1:2" x14ac:dyDescent="0.4">
      <c r="A67" s="29" t="s">
        <v>25</v>
      </c>
      <c r="B67" s="29" t="s">
        <v>23</v>
      </c>
    </row>
    <row r="68" spans="1:2" x14ac:dyDescent="0.4">
      <c r="A68" s="29" t="s">
        <v>22</v>
      </c>
      <c r="B68" s="29" t="s">
        <v>23</v>
      </c>
    </row>
    <row r="69" spans="1:2" x14ac:dyDescent="0.4">
      <c r="A69" s="29" t="s">
        <v>25</v>
      </c>
      <c r="B69" s="29" t="s">
        <v>23</v>
      </c>
    </row>
    <row r="70" spans="1:2" x14ac:dyDescent="0.4">
      <c r="A70" s="29" t="s">
        <v>22</v>
      </c>
      <c r="B70" s="29" t="s">
        <v>23</v>
      </c>
    </row>
    <row r="71" spans="1:2" x14ac:dyDescent="0.4">
      <c r="A71" s="29" t="s">
        <v>22</v>
      </c>
      <c r="B71" s="29" t="s">
        <v>24</v>
      </c>
    </row>
    <row r="72" spans="1:2" x14ac:dyDescent="0.4">
      <c r="A72" s="29" t="s">
        <v>22</v>
      </c>
      <c r="B72" s="29" t="s">
        <v>23</v>
      </c>
    </row>
    <row r="73" spans="1:2" x14ac:dyDescent="0.4">
      <c r="A73" s="29" t="s">
        <v>22</v>
      </c>
      <c r="B73" s="29" t="s">
        <v>23</v>
      </c>
    </row>
    <row r="74" spans="1:2" x14ac:dyDescent="0.4">
      <c r="A74" s="29" t="s">
        <v>22</v>
      </c>
      <c r="B74" s="29" t="s">
        <v>24</v>
      </c>
    </row>
    <row r="75" spans="1:2" x14ac:dyDescent="0.4">
      <c r="A75" s="29" t="s">
        <v>25</v>
      </c>
      <c r="B75" s="29" t="s">
        <v>24</v>
      </c>
    </row>
    <row r="76" spans="1:2" x14ac:dyDescent="0.4">
      <c r="A76" s="29" t="s">
        <v>25</v>
      </c>
      <c r="B76" s="29" t="s">
        <v>24</v>
      </c>
    </row>
    <row r="77" spans="1:2" x14ac:dyDescent="0.4">
      <c r="A77" s="29" t="s">
        <v>25</v>
      </c>
      <c r="B77" s="29" t="s">
        <v>23</v>
      </c>
    </row>
    <row r="78" spans="1:2" x14ac:dyDescent="0.4">
      <c r="A78" s="29" t="s">
        <v>25</v>
      </c>
      <c r="B78" s="29" t="s">
        <v>24</v>
      </c>
    </row>
    <row r="79" spans="1:2" x14ac:dyDescent="0.4">
      <c r="A79" s="29" t="s">
        <v>25</v>
      </c>
      <c r="B79" s="29" t="s">
        <v>24</v>
      </c>
    </row>
    <row r="80" spans="1:2" x14ac:dyDescent="0.4">
      <c r="A80" s="29" t="s">
        <v>22</v>
      </c>
      <c r="B80" s="29" t="s">
        <v>23</v>
      </c>
    </row>
    <row r="81" spans="1:2" x14ac:dyDescent="0.4">
      <c r="A81" s="29" t="s">
        <v>22</v>
      </c>
      <c r="B81" s="29" t="s">
        <v>26</v>
      </c>
    </row>
    <row r="82" spans="1:2" x14ac:dyDescent="0.4">
      <c r="A82" s="29" t="s">
        <v>22</v>
      </c>
      <c r="B82" s="29" t="s">
        <v>26</v>
      </c>
    </row>
    <row r="83" spans="1:2" x14ac:dyDescent="0.4">
      <c r="A83" s="29" t="s">
        <v>22</v>
      </c>
      <c r="B83" s="29" t="s">
        <v>26</v>
      </c>
    </row>
    <row r="84" spans="1:2" x14ac:dyDescent="0.4">
      <c r="A84" s="29" t="s">
        <v>22</v>
      </c>
      <c r="B84" s="29" t="s">
        <v>24</v>
      </c>
    </row>
    <row r="85" spans="1:2" x14ac:dyDescent="0.4">
      <c r="A85" s="29" t="s">
        <v>22</v>
      </c>
      <c r="B85" s="29" t="s">
        <v>23</v>
      </c>
    </row>
    <row r="86" spans="1:2" x14ac:dyDescent="0.4">
      <c r="A86" s="29" t="s">
        <v>22</v>
      </c>
      <c r="B86" s="29" t="s">
        <v>23</v>
      </c>
    </row>
    <row r="87" spans="1:2" x14ac:dyDescent="0.4">
      <c r="A87" s="29" t="s">
        <v>22</v>
      </c>
      <c r="B87" s="29" t="s">
        <v>23</v>
      </c>
    </row>
    <row r="88" spans="1:2" x14ac:dyDescent="0.4">
      <c r="A88" s="29" t="s">
        <v>22</v>
      </c>
      <c r="B88" s="29" t="s">
        <v>24</v>
      </c>
    </row>
    <row r="89" spans="1:2" x14ac:dyDescent="0.4">
      <c r="A89" s="29" t="s">
        <v>22</v>
      </c>
      <c r="B89" s="29" t="s">
        <v>26</v>
      </c>
    </row>
    <row r="90" spans="1:2" x14ac:dyDescent="0.4">
      <c r="A90" s="29" t="s">
        <v>22</v>
      </c>
      <c r="B90" s="29" t="s">
        <v>26</v>
      </c>
    </row>
    <row r="91" spans="1:2" x14ac:dyDescent="0.4">
      <c r="A91" s="29" t="s">
        <v>25</v>
      </c>
      <c r="B91" s="29" t="s">
        <v>26</v>
      </c>
    </row>
    <row r="92" spans="1:2" x14ac:dyDescent="0.4">
      <c r="A92" s="29" t="s">
        <v>25</v>
      </c>
      <c r="B92" s="29" t="s">
        <v>24</v>
      </c>
    </row>
    <row r="93" spans="1:2" x14ac:dyDescent="0.4">
      <c r="A93" s="29" t="s">
        <v>25</v>
      </c>
      <c r="B93" s="29" t="s">
        <v>23</v>
      </c>
    </row>
    <row r="94" spans="1:2" x14ac:dyDescent="0.4">
      <c r="A94" s="29" t="s">
        <v>25</v>
      </c>
      <c r="B94" s="29" t="s">
        <v>24</v>
      </c>
    </row>
    <row r="95" spans="1:2" x14ac:dyDescent="0.4">
      <c r="A95" s="29" t="s">
        <v>25</v>
      </c>
      <c r="B95" s="29" t="s">
        <v>24</v>
      </c>
    </row>
    <row r="96" spans="1:2" x14ac:dyDescent="0.4">
      <c r="A96" s="29" t="s">
        <v>22</v>
      </c>
      <c r="B96" s="29" t="s">
        <v>26</v>
      </c>
    </row>
    <row r="97" spans="1:2" x14ac:dyDescent="0.4">
      <c r="A97" s="29" t="s">
        <v>22</v>
      </c>
      <c r="B97" s="29" t="s">
        <v>26</v>
      </c>
    </row>
    <row r="98" spans="1:2" x14ac:dyDescent="0.4">
      <c r="A98" s="29" t="s">
        <v>22</v>
      </c>
      <c r="B98" s="29" t="s">
        <v>24</v>
      </c>
    </row>
    <row r="99" spans="1:2" x14ac:dyDescent="0.4">
      <c r="A99" s="29" t="s">
        <v>22</v>
      </c>
      <c r="B99" s="29" t="s">
        <v>26</v>
      </c>
    </row>
    <row r="100" spans="1:2" x14ac:dyDescent="0.4">
      <c r="A100" s="29" t="s">
        <v>22</v>
      </c>
      <c r="B100" s="29" t="s">
        <v>23</v>
      </c>
    </row>
    <row r="101" spans="1:2" x14ac:dyDescent="0.4">
      <c r="A101" s="29" t="s">
        <v>22</v>
      </c>
      <c r="B101" s="29" t="s">
        <v>26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workbookViewId="0">
      <selection sqref="A1:J1"/>
    </sheetView>
  </sheetViews>
  <sheetFormatPr defaultRowHeight="18.75" x14ac:dyDescent="0.4"/>
  <cols>
    <col min="1" max="1" width="6.25" style="75" customWidth="1"/>
    <col min="2" max="2" width="5.875" style="75" customWidth="1"/>
    <col min="3" max="3" width="13.625" style="75" customWidth="1"/>
    <col min="4" max="4" width="13.375" style="75" customWidth="1"/>
    <col min="5" max="5" width="2" style="75" customWidth="1"/>
    <col min="6" max="7" width="14.125" style="75" customWidth="1"/>
    <col min="8" max="8" width="13" style="75" bestFit="1" customWidth="1"/>
    <col min="9" max="9" width="13" style="75" customWidth="1"/>
    <col min="10" max="10" width="3.125" style="75" customWidth="1"/>
    <col min="11" max="11" width="28.25" style="75" bestFit="1" customWidth="1"/>
    <col min="12" max="12" width="23.5" style="75" bestFit="1" customWidth="1"/>
    <col min="13" max="13" width="81.5" style="75" bestFit="1" customWidth="1"/>
    <col min="14" max="16384" width="9" style="75"/>
  </cols>
  <sheetData>
    <row r="1" spans="1:10" x14ac:dyDescent="0.4">
      <c r="A1" s="117" t="s">
        <v>69</v>
      </c>
      <c r="B1" s="117"/>
      <c r="C1" s="117"/>
      <c r="D1" s="117"/>
      <c r="E1" s="117"/>
      <c r="F1" s="117"/>
      <c r="G1" s="117"/>
      <c r="H1" s="117"/>
      <c r="I1" s="117"/>
      <c r="J1" s="117"/>
    </row>
    <row r="2" spans="1:10" x14ac:dyDescent="0.4">
      <c r="A2" s="127" t="s">
        <v>44</v>
      </c>
      <c r="B2" s="127"/>
      <c r="C2" s="127"/>
      <c r="D2" s="127"/>
      <c r="E2" s="127"/>
      <c r="F2" s="127"/>
      <c r="G2" s="127"/>
      <c r="H2" s="127"/>
      <c r="I2" s="127"/>
      <c r="J2" s="42"/>
    </row>
    <row r="3" spans="1:10" x14ac:dyDescent="0.4">
      <c r="A3" s="154"/>
      <c r="B3" s="155"/>
      <c r="C3" s="124" t="s">
        <v>47</v>
      </c>
      <c r="D3" s="125"/>
      <c r="E3" s="125"/>
      <c r="F3" s="125"/>
      <c r="G3" s="125"/>
      <c r="H3" s="125"/>
      <c r="I3" s="126"/>
      <c r="J3" s="43"/>
    </row>
    <row r="4" spans="1:10" x14ac:dyDescent="0.4">
      <c r="A4" s="156"/>
      <c r="B4" s="157"/>
      <c r="C4" s="124" t="s">
        <v>46</v>
      </c>
      <c r="D4" s="125"/>
      <c r="E4" s="126"/>
      <c r="F4" s="124" t="s">
        <v>48</v>
      </c>
      <c r="G4" s="126"/>
      <c r="H4" s="124" t="s">
        <v>5</v>
      </c>
      <c r="I4" s="126"/>
      <c r="J4" s="43"/>
    </row>
    <row r="5" spans="1:10" x14ac:dyDescent="0.4">
      <c r="A5" s="158"/>
      <c r="B5" s="159"/>
      <c r="C5" s="44" t="s">
        <v>49</v>
      </c>
      <c r="D5" s="45" t="s">
        <v>50</v>
      </c>
      <c r="E5" s="46"/>
      <c r="F5" s="44" t="s">
        <v>51</v>
      </c>
      <c r="G5" s="44" t="s">
        <v>52</v>
      </c>
      <c r="H5" s="44" t="s">
        <v>49</v>
      </c>
      <c r="I5" s="44" t="s">
        <v>50</v>
      </c>
      <c r="J5" s="43"/>
    </row>
    <row r="6" spans="1:10" x14ac:dyDescent="0.4">
      <c r="A6" s="160" t="s">
        <v>45</v>
      </c>
      <c r="B6" s="161"/>
      <c r="C6" s="47">
        <v>100</v>
      </c>
      <c r="D6" s="128">
        <v>1</v>
      </c>
      <c r="E6" s="129"/>
      <c r="F6" s="47">
        <v>0</v>
      </c>
      <c r="G6" s="48">
        <v>0</v>
      </c>
      <c r="H6" s="47">
        <v>100</v>
      </c>
      <c r="I6" s="49">
        <v>1</v>
      </c>
      <c r="J6" s="50"/>
    </row>
    <row r="7" spans="1:10" x14ac:dyDescent="0.4">
      <c r="A7" s="51"/>
      <c r="B7" s="51"/>
      <c r="C7" s="51"/>
      <c r="D7" s="51"/>
      <c r="E7" s="51"/>
      <c r="F7" s="51"/>
      <c r="G7" s="51"/>
      <c r="H7" s="51"/>
      <c r="I7" s="51"/>
      <c r="J7" s="51"/>
    </row>
    <row r="8" spans="1:10" x14ac:dyDescent="0.4">
      <c r="A8" s="127" t="s">
        <v>41</v>
      </c>
      <c r="B8" s="127"/>
      <c r="C8" s="127"/>
      <c r="D8" s="127"/>
      <c r="E8" s="127"/>
      <c r="F8" s="127"/>
      <c r="G8" s="127"/>
      <c r="H8" s="41"/>
      <c r="I8" s="41"/>
      <c r="J8" s="41"/>
    </row>
    <row r="9" spans="1:10" x14ac:dyDescent="0.4">
      <c r="A9" s="139"/>
      <c r="B9" s="139"/>
      <c r="C9" s="139"/>
      <c r="D9" s="130" t="s">
        <v>18</v>
      </c>
      <c r="E9" s="132"/>
      <c r="F9" s="132"/>
      <c r="G9" s="131"/>
      <c r="H9" s="41"/>
      <c r="I9" s="41"/>
      <c r="J9" s="41"/>
    </row>
    <row r="10" spans="1:10" x14ac:dyDescent="0.4">
      <c r="A10" s="140"/>
      <c r="B10" s="140"/>
      <c r="C10" s="140"/>
      <c r="D10" s="130" t="s">
        <v>0</v>
      </c>
      <c r="E10" s="131"/>
      <c r="F10" s="52" t="s">
        <v>1</v>
      </c>
      <c r="G10" s="53" t="s">
        <v>5</v>
      </c>
      <c r="H10" s="41"/>
      <c r="I10" s="41"/>
      <c r="J10" s="41"/>
    </row>
    <row r="11" spans="1:10" x14ac:dyDescent="0.4">
      <c r="A11" s="99" t="s">
        <v>19</v>
      </c>
      <c r="B11" s="136" t="s">
        <v>2</v>
      </c>
      <c r="C11" s="54" t="s">
        <v>42</v>
      </c>
      <c r="D11" s="111">
        <v>8</v>
      </c>
      <c r="E11" s="112"/>
      <c r="F11" s="55">
        <f>G11-D11</f>
        <v>19</v>
      </c>
      <c r="G11" s="55">
        <v>27</v>
      </c>
      <c r="H11" s="41"/>
      <c r="I11" s="41"/>
      <c r="J11" s="41"/>
    </row>
    <row r="12" spans="1:10" x14ac:dyDescent="0.4">
      <c r="A12" s="100"/>
      <c r="B12" s="137"/>
      <c r="C12" s="56" t="s">
        <v>43</v>
      </c>
      <c r="D12" s="105">
        <f>D$23*$G11/$G$23</f>
        <v>8.3699999999999992</v>
      </c>
      <c r="E12" s="106"/>
      <c r="F12" s="57">
        <f>F$23*$G11/$G$23</f>
        <v>18.63</v>
      </c>
      <c r="G12" s="57">
        <f>G$23*$G11/$G$23</f>
        <v>27</v>
      </c>
      <c r="H12" s="41"/>
      <c r="I12" s="41"/>
      <c r="J12" s="41"/>
    </row>
    <row r="13" spans="1:10" x14ac:dyDescent="0.4">
      <c r="A13" s="100"/>
      <c r="B13" s="137"/>
      <c r="C13" s="82" t="s">
        <v>86</v>
      </c>
      <c r="D13" s="122">
        <f>D11/D$23</f>
        <v>0.25806451612903225</v>
      </c>
      <c r="E13" s="123"/>
      <c r="F13" s="86">
        <f>F11/F$23</f>
        <v>0.27536231884057971</v>
      </c>
      <c r="G13" s="86">
        <f>G11/G$23</f>
        <v>0.27</v>
      </c>
      <c r="H13" s="41"/>
      <c r="I13" s="41"/>
      <c r="J13" s="41"/>
    </row>
    <row r="14" spans="1:10" x14ac:dyDescent="0.4">
      <c r="A14" s="100"/>
      <c r="B14" s="138"/>
      <c r="C14" s="58" t="s">
        <v>85</v>
      </c>
      <c r="D14" s="107">
        <f>(D11-D12)/SQRT(D12*(1-D$23/$G$23)*(1-$G11/$G$23))</f>
        <v>-0.18019926682690607</v>
      </c>
      <c r="E14" s="108"/>
      <c r="F14" s="59">
        <f>(F11-F12)/SQRT(F12*(1-F$23/$G$23)*(1-$G11/$G$23))</f>
        <v>0.18019926682690693</v>
      </c>
      <c r="G14" s="60"/>
      <c r="H14" s="41"/>
      <c r="I14" s="41"/>
      <c r="J14" s="41"/>
    </row>
    <row r="15" spans="1:10" x14ac:dyDescent="0.4">
      <c r="A15" s="100"/>
      <c r="B15" s="136" t="s">
        <v>3</v>
      </c>
      <c r="C15" s="54" t="s">
        <v>42</v>
      </c>
      <c r="D15" s="111">
        <v>5</v>
      </c>
      <c r="E15" s="112"/>
      <c r="F15" s="55">
        <f>G15-D15</f>
        <v>17</v>
      </c>
      <c r="G15" s="55">
        <v>22</v>
      </c>
      <c r="H15" s="41"/>
      <c r="I15" s="41"/>
      <c r="J15" s="41"/>
    </row>
    <row r="16" spans="1:10" x14ac:dyDescent="0.4">
      <c r="A16" s="100"/>
      <c r="B16" s="137"/>
      <c r="C16" s="56" t="s">
        <v>43</v>
      </c>
      <c r="D16" s="105">
        <f>D$23*$G15/$G$23</f>
        <v>6.82</v>
      </c>
      <c r="E16" s="106"/>
      <c r="F16" s="57">
        <f>F$23*$G15/$G$23</f>
        <v>15.18</v>
      </c>
      <c r="G16" s="57">
        <f>G$23*$G15/$G$23</f>
        <v>22</v>
      </c>
      <c r="H16" s="41"/>
      <c r="I16" s="41"/>
      <c r="J16" s="41"/>
    </row>
    <row r="17" spans="1:13" x14ac:dyDescent="0.4">
      <c r="A17" s="100"/>
      <c r="B17" s="137"/>
      <c r="C17" s="82" t="s">
        <v>86</v>
      </c>
      <c r="D17" s="122">
        <f>D15/D$23</f>
        <v>0.16129032258064516</v>
      </c>
      <c r="E17" s="123"/>
      <c r="F17" s="86">
        <f>F15/F$23</f>
        <v>0.24637681159420291</v>
      </c>
      <c r="G17" s="86">
        <f>G15/G$23</f>
        <v>0.22</v>
      </c>
      <c r="H17" s="41"/>
      <c r="I17" s="41"/>
      <c r="J17" s="41"/>
    </row>
    <row r="18" spans="1:13" x14ac:dyDescent="0.4">
      <c r="A18" s="100"/>
      <c r="B18" s="138"/>
      <c r="C18" s="84" t="s">
        <v>85</v>
      </c>
      <c r="D18" s="107">
        <f>(D15-D16)/SQRT(D16*(1-D$23/$G$23)*(1-$G15/$G$23))</f>
        <v>-0.94996445156369069</v>
      </c>
      <c r="E18" s="108"/>
      <c r="F18" s="59">
        <f>(F15-F16)/SQRT(F16*(1-F$23/$G$23)*(1-$G15/$G$23))</f>
        <v>0.94996445156369058</v>
      </c>
      <c r="G18" s="60"/>
      <c r="H18" s="41"/>
      <c r="I18" s="41"/>
      <c r="J18" s="41"/>
    </row>
    <row r="19" spans="1:13" x14ac:dyDescent="0.4">
      <c r="A19" s="100"/>
      <c r="B19" s="136" t="s">
        <v>4</v>
      </c>
      <c r="C19" s="54" t="s">
        <v>42</v>
      </c>
      <c r="D19" s="111">
        <f>D23-D11-D15</f>
        <v>18</v>
      </c>
      <c r="E19" s="112"/>
      <c r="F19" s="55">
        <f>G19-D19</f>
        <v>33</v>
      </c>
      <c r="G19" s="55">
        <v>51</v>
      </c>
      <c r="H19" s="41"/>
      <c r="I19" s="41"/>
      <c r="J19" s="41"/>
    </row>
    <row r="20" spans="1:13" x14ac:dyDescent="0.4">
      <c r="A20" s="100"/>
      <c r="B20" s="137"/>
      <c r="C20" s="56" t="s">
        <v>43</v>
      </c>
      <c r="D20" s="105">
        <f>D$23*$G19/$G$23</f>
        <v>15.81</v>
      </c>
      <c r="E20" s="106"/>
      <c r="F20" s="57">
        <f>F$23*$G19/$G$23</f>
        <v>35.19</v>
      </c>
      <c r="G20" s="57">
        <f>G$23*$G19/$G$23</f>
        <v>51</v>
      </c>
      <c r="H20" s="41"/>
      <c r="I20" s="41"/>
      <c r="J20" s="41"/>
    </row>
    <row r="21" spans="1:13" x14ac:dyDescent="0.4">
      <c r="A21" s="100"/>
      <c r="B21" s="137"/>
      <c r="C21" s="82" t="s">
        <v>86</v>
      </c>
      <c r="D21" s="122">
        <f>D19/D$23</f>
        <v>0.58064516129032262</v>
      </c>
      <c r="E21" s="123"/>
      <c r="F21" s="86">
        <f>F19/F$23</f>
        <v>0.47826086956521741</v>
      </c>
      <c r="G21" s="86">
        <f>G19/G$23</f>
        <v>0.51</v>
      </c>
      <c r="H21" s="41"/>
      <c r="I21" s="41"/>
      <c r="J21" s="41"/>
    </row>
    <row r="22" spans="1:13" x14ac:dyDescent="0.4">
      <c r="A22" s="100"/>
      <c r="B22" s="138"/>
      <c r="C22" s="84" t="s">
        <v>85</v>
      </c>
      <c r="D22" s="107">
        <f>(D19-D20)/SQRT(D20*(1-D$23/$G$23)*(1-$G19/$G$23))</f>
        <v>0.94723032765498627</v>
      </c>
      <c r="E22" s="108"/>
      <c r="F22" s="59">
        <f>(F19-F20)/SQRT(F20*(1-F$23/$G$23)*(1-$G19/$G$23))</f>
        <v>-0.94723032765498549</v>
      </c>
      <c r="G22" s="60"/>
      <c r="H22" s="41"/>
      <c r="I22" s="41"/>
      <c r="J22" s="41"/>
    </row>
    <row r="23" spans="1:13" x14ac:dyDescent="0.4">
      <c r="A23" s="100"/>
      <c r="B23" s="61" t="s">
        <v>5</v>
      </c>
      <c r="C23" s="54" t="s">
        <v>42</v>
      </c>
      <c r="D23" s="111">
        <v>31</v>
      </c>
      <c r="E23" s="112"/>
      <c r="F23" s="55">
        <v>69</v>
      </c>
      <c r="G23" s="55">
        <f>SUM(G11,G15,G19)</f>
        <v>100</v>
      </c>
      <c r="H23" s="41"/>
      <c r="I23" s="41"/>
      <c r="J23" s="41"/>
    </row>
    <row r="24" spans="1:13" x14ac:dyDescent="0.4">
      <c r="A24" s="100"/>
      <c r="B24" s="81"/>
      <c r="C24" s="82" t="s">
        <v>43</v>
      </c>
      <c r="D24" s="105">
        <f>D$23*$G23/$G$23</f>
        <v>31</v>
      </c>
      <c r="E24" s="106"/>
      <c r="F24" s="57">
        <f t="shared" ref="F24:G24" si="0">F$23*$G23/$G$23</f>
        <v>69</v>
      </c>
      <c r="G24" s="57">
        <f t="shared" si="0"/>
        <v>100</v>
      </c>
      <c r="H24" s="41"/>
      <c r="I24" s="41"/>
      <c r="J24" s="41"/>
    </row>
    <row r="25" spans="1:13" x14ac:dyDescent="0.4">
      <c r="A25" s="80"/>
      <c r="B25" s="83"/>
      <c r="C25" s="84" t="s">
        <v>86</v>
      </c>
      <c r="D25" s="115">
        <f>D23/D$23</f>
        <v>1</v>
      </c>
      <c r="E25" s="116"/>
      <c r="F25" s="87">
        <f>F23/F$23</f>
        <v>1</v>
      </c>
      <c r="G25" s="87">
        <f>G23/G$23</f>
        <v>1</v>
      </c>
      <c r="H25" s="41"/>
      <c r="I25" s="41"/>
      <c r="J25" s="41"/>
    </row>
    <row r="26" spans="1:13" x14ac:dyDescent="0.4">
      <c r="A26" s="62"/>
      <c r="B26" s="62"/>
      <c r="C26" s="62"/>
      <c r="D26" s="51"/>
      <c r="E26" s="51"/>
      <c r="F26" s="51"/>
      <c r="G26" s="51"/>
      <c r="H26" s="41"/>
      <c r="I26" s="41"/>
      <c r="J26" s="41"/>
    </row>
    <row r="27" spans="1:13" x14ac:dyDescent="0.4">
      <c r="A27" s="127" t="s">
        <v>40</v>
      </c>
      <c r="B27" s="127"/>
      <c r="C27" s="127"/>
      <c r="D27" s="127"/>
      <c r="E27" s="127"/>
      <c r="F27" s="127"/>
      <c r="G27" s="127"/>
      <c r="H27" s="127"/>
      <c r="I27" s="127"/>
      <c r="J27" s="42"/>
    </row>
    <row r="28" spans="1:13" ht="35.25" customHeight="1" x14ac:dyDescent="0.4">
      <c r="A28" s="124"/>
      <c r="B28" s="125"/>
      <c r="C28" s="126"/>
      <c r="D28" s="130" t="s">
        <v>13</v>
      </c>
      <c r="E28" s="131"/>
      <c r="F28" s="53" t="s">
        <v>36</v>
      </c>
      <c r="G28" s="63" t="s">
        <v>33</v>
      </c>
      <c r="H28" s="63" t="s">
        <v>34</v>
      </c>
      <c r="I28" s="63" t="s">
        <v>38</v>
      </c>
      <c r="J28" s="64"/>
      <c r="K28" s="77" t="s">
        <v>76</v>
      </c>
      <c r="L28" s="76" t="s">
        <v>77</v>
      </c>
      <c r="M28" s="76" t="s">
        <v>32</v>
      </c>
    </row>
    <row r="29" spans="1:13" ht="42" customHeight="1" x14ac:dyDescent="0.4">
      <c r="A29" s="162" t="s">
        <v>37</v>
      </c>
      <c r="B29" s="163"/>
      <c r="C29" s="164"/>
      <c r="D29" s="65">
        <f>SUM(D45:F47)</f>
        <v>1.167251908389878</v>
      </c>
      <c r="E29" s="66" t="s">
        <v>53</v>
      </c>
      <c r="F29" s="67">
        <f>(COUNTA($D$10:$F$10)-1)*COUNTA($B$11:$B$22)-1</f>
        <v>2</v>
      </c>
      <c r="G29" s="68">
        <f>1-_xlfn.CHISQ.DIST(D29,F29,TRUE)</f>
        <v>0.55787187693398432</v>
      </c>
      <c r="H29" s="68"/>
      <c r="I29" s="68"/>
      <c r="J29" s="69"/>
      <c r="K29" s="88" t="s">
        <v>74</v>
      </c>
      <c r="L29" s="32" t="s">
        <v>78</v>
      </c>
      <c r="M29" s="92" t="s">
        <v>87</v>
      </c>
    </row>
    <row r="30" spans="1:13" ht="42" customHeight="1" x14ac:dyDescent="0.4">
      <c r="A30" s="145" t="s">
        <v>54</v>
      </c>
      <c r="B30" s="146"/>
      <c r="C30" s="147"/>
      <c r="D30" s="113">
        <f>SUM(D52:F54)</f>
        <v>0.63500648298382245</v>
      </c>
      <c r="E30" s="114"/>
      <c r="F30" s="70">
        <f>(COUNTA($D$10:$F$10)-1)*COUNTA($B$11:$B$22)-1</f>
        <v>2</v>
      </c>
      <c r="G30" s="69">
        <f t="shared" ref="G30:G31" si="1">1-_xlfn.CHISQ.DIST(D30,F30,TRUE)</f>
        <v>0.72796432108002862</v>
      </c>
      <c r="H30" s="69"/>
      <c r="I30" s="69"/>
      <c r="J30" s="69"/>
      <c r="K30" s="89" t="s">
        <v>81</v>
      </c>
      <c r="L30" s="33" t="s">
        <v>82</v>
      </c>
      <c r="M30" s="91" t="s">
        <v>90</v>
      </c>
    </row>
    <row r="31" spans="1:13" ht="42" customHeight="1" x14ac:dyDescent="0.4">
      <c r="A31" s="145" t="s">
        <v>9</v>
      </c>
      <c r="B31" s="146"/>
      <c r="C31" s="147"/>
      <c r="D31" s="113">
        <f>2*SUM(D59:F61)</f>
        <v>1.1991206737406115</v>
      </c>
      <c r="E31" s="114"/>
      <c r="F31" s="70">
        <f>(COUNTA($D$10:$F$10)-1)*COUNTA($B$11:$B$22)-1</f>
        <v>2</v>
      </c>
      <c r="G31" s="69">
        <f t="shared" si="1"/>
        <v>0.54905298138698977</v>
      </c>
      <c r="H31" s="69"/>
      <c r="I31" s="69"/>
      <c r="J31" s="69"/>
      <c r="K31" s="89" t="s">
        <v>10</v>
      </c>
      <c r="L31" s="33" t="s">
        <v>79</v>
      </c>
      <c r="M31" s="91" t="s">
        <v>88</v>
      </c>
    </row>
    <row r="32" spans="1:13" ht="42" customHeight="1" x14ac:dyDescent="0.4">
      <c r="A32" s="145" t="s">
        <v>12</v>
      </c>
      <c r="B32" s="146"/>
      <c r="C32" s="147"/>
      <c r="D32" s="113"/>
      <c r="E32" s="114"/>
      <c r="F32" s="70"/>
      <c r="G32" s="69"/>
      <c r="H32" s="69">
        <f>1-SUMIF(Fisherの直接法!I:I,"&gt;"&amp;Fisherの直接法!I2)</f>
        <v>0.60444454905122447</v>
      </c>
      <c r="I32" s="69" t="s">
        <v>39</v>
      </c>
      <c r="J32" s="69"/>
      <c r="K32" s="89" t="s">
        <v>75</v>
      </c>
      <c r="L32" s="33" t="s">
        <v>80</v>
      </c>
      <c r="M32" s="91" t="s">
        <v>89</v>
      </c>
    </row>
    <row r="33" spans="1:13" ht="42" customHeight="1" x14ac:dyDescent="0.4">
      <c r="A33" s="145" t="s">
        <v>94</v>
      </c>
      <c r="B33" s="146"/>
      <c r="C33" s="147"/>
      <c r="D33" s="113">
        <f>線形と線形による連関!G3</f>
        <v>0.41988136785749341</v>
      </c>
      <c r="E33" s="114"/>
      <c r="F33" s="70">
        <v>1</v>
      </c>
      <c r="G33" s="69">
        <f>1-_xlfn.CHISQ.DIST(D33,F33,TRUE)</f>
        <v>0.5169962453274598</v>
      </c>
      <c r="H33" s="69"/>
      <c r="I33" s="69"/>
      <c r="J33" s="69"/>
      <c r="K33" s="89" t="s">
        <v>73</v>
      </c>
      <c r="L33" s="33" t="s">
        <v>95</v>
      </c>
      <c r="M33" s="91" t="s">
        <v>96</v>
      </c>
    </row>
    <row r="34" spans="1:13" x14ac:dyDescent="0.4">
      <c r="A34" s="148" t="s">
        <v>35</v>
      </c>
      <c r="B34" s="149"/>
      <c r="C34" s="150"/>
      <c r="D34" s="109">
        <f>G23</f>
        <v>100</v>
      </c>
      <c r="E34" s="110"/>
      <c r="F34" s="60"/>
      <c r="G34" s="71"/>
      <c r="H34" s="71"/>
      <c r="I34" s="71"/>
      <c r="J34" s="72"/>
      <c r="K34" s="90" t="s">
        <v>72</v>
      </c>
      <c r="L34" s="19"/>
      <c r="M34" s="19"/>
    </row>
    <row r="35" spans="1:13" x14ac:dyDescent="0.4">
      <c r="A35" s="62"/>
      <c r="B35" s="73" t="str">
        <f>"a. "&amp;COUNTIF(D12:F12,"&lt;5")+COUNTIF(D16:F16,"&lt;5")+COUNTIF(D20:F20,"&lt;5")&amp;"セル("&amp;TEXT((COUNTIF(D12:F12,"&lt;5")+COUNTIF(D16:F16,"&lt;5")+COUNTIF(D20:F20,"&lt;5"))/COUNT(D12:F12,D16:F16,D20:F20),".0%")&amp;")は期待度数が5未満です。最小期待度数は"&amp;TEXT(MIN(D12:F12,D16:F16,D20:F20),".00")&amp;"です。"</f>
        <v>a. 0セル(.0%)は期待度数が5未満です。最小期待度数は6.82です。</v>
      </c>
      <c r="C35" s="62"/>
      <c r="D35" s="51"/>
      <c r="E35" s="51"/>
      <c r="F35" s="51"/>
      <c r="G35" s="74"/>
      <c r="H35" s="74"/>
      <c r="I35" s="74"/>
      <c r="J35" s="74"/>
      <c r="K35" s="36"/>
      <c r="L35" s="85"/>
      <c r="M35" s="37" t="s">
        <v>83</v>
      </c>
    </row>
    <row r="36" spans="1:13" x14ac:dyDescent="0.4">
      <c r="A36" s="62"/>
      <c r="B36" s="73" t="s">
        <v>55</v>
      </c>
      <c r="C36" s="62"/>
      <c r="D36" s="51"/>
      <c r="E36" s="51"/>
      <c r="F36" s="51"/>
      <c r="G36" s="74"/>
      <c r="H36" s="74"/>
      <c r="I36" s="74"/>
      <c r="J36" s="74"/>
      <c r="K36" s="36"/>
      <c r="L36" s="35"/>
      <c r="M36" s="35"/>
    </row>
    <row r="38" spans="1:13" x14ac:dyDescent="0.4">
      <c r="A38" s="151" t="s">
        <v>58</v>
      </c>
      <c r="B38" s="152"/>
      <c r="C38" s="153"/>
      <c r="D38" s="101" t="s">
        <v>0</v>
      </c>
      <c r="E38" s="102"/>
      <c r="F38" s="77" t="s">
        <v>1</v>
      </c>
      <c r="G38" s="77" t="s">
        <v>5</v>
      </c>
    </row>
    <row r="39" spans="1:13" x14ac:dyDescent="0.4">
      <c r="A39" s="101" t="s">
        <v>2</v>
      </c>
      <c r="B39" s="141"/>
      <c r="C39" s="102"/>
      <c r="D39" s="118">
        <f>$G11*D$23/$G$23</f>
        <v>8.3699999999999992</v>
      </c>
      <c r="E39" s="119"/>
      <c r="F39" s="18">
        <f>$G11*F$23/$G$23</f>
        <v>18.63</v>
      </c>
      <c r="G39" s="18">
        <f>$G11*G$23/$G$23</f>
        <v>27</v>
      </c>
    </row>
    <row r="40" spans="1:13" x14ac:dyDescent="0.4">
      <c r="A40" s="101" t="s">
        <v>3</v>
      </c>
      <c r="B40" s="141"/>
      <c r="C40" s="102"/>
      <c r="D40" s="118">
        <f>$G15*D$23/$G$23</f>
        <v>6.82</v>
      </c>
      <c r="E40" s="119"/>
      <c r="F40" s="18">
        <f>$G15*F$23/$G$23</f>
        <v>15.18</v>
      </c>
      <c r="G40" s="18">
        <f>$G15*G$23/$G$23</f>
        <v>22</v>
      </c>
    </row>
    <row r="41" spans="1:13" ht="19.5" thickBot="1" x14ac:dyDescent="0.45">
      <c r="A41" s="142" t="s">
        <v>4</v>
      </c>
      <c r="B41" s="143"/>
      <c r="C41" s="144"/>
      <c r="D41" s="120">
        <f>$G19*D$23/$G$23</f>
        <v>15.81</v>
      </c>
      <c r="E41" s="121"/>
      <c r="F41" s="14">
        <f>$G19*F$23/$G$23</f>
        <v>35.19</v>
      </c>
      <c r="G41" s="14">
        <f>$G19*G$23/$G$23</f>
        <v>51</v>
      </c>
    </row>
    <row r="42" spans="1:13" ht="19.5" thickTop="1" x14ac:dyDescent="0.4">
      <c r="A42" s="133" t="s">
        <v>5</v>
      </c>
      <c r="B42" s="134"/>
      <c r="C42" s="135"/>
      <c r="D42" s="97">
        <f>$G23*D$23/$G$23</f>
        <v>31</v>
      </c>
      <c r="E42" s="98"/>
      <c r="F42" s="19">
        <f>$G23*F$23/$G$23</f>
        <v>69</v>
      </c>
      <c r="G42" s="19">
        <f>$G23*G$23/$G$23</f>
        <v>100</v>
      </c>
    </row>
    <row r="44" spans="1:13" x14ac:dyDescent="0.4">
      <c r="A44" s="101" t="s">
        <v>57</v>
      </c>
      <c r="B44" s="141"/>
      <c r="C44" s="102"/>
      <c r="D44" s="101" t="s">
        <v>0</v>
      </c>
      <c r="E44" s="102"/>
      <c r="F44" s="77" t="s">
        <v>1</v>
      </c>
      <c r="G44" s="77" t="s">
        <v>5</v>
      </c>
    </row>
    <row r="45" spans="1:13" x14ac:dyDescent="0.4">
      <c r="A45" s="101" t="s">
        <v>2</v>
      </c>
      <c r="B45" s="141"/>
      <c r="C45" s="102"/>
      <c r="D45" s="103">
        <f>(D12-D11)^2/D12</f>
        <v>1.6356033452807579E-2</v>
      </c>
      <c r="E45" s="104"/>
      <c r="F45" s="26">
        <f>(F12-F11)^2/F12</f>
        <v>7.3483628556092724E-3</v>
      </c>
      <c r="G45" s="34">
        <f>(G12-G11)^2/G12</f>
        <v>0</v>
      </c>
      <c r="I45" s="93"/>
      <c r="J45" s="93"/>
      <c r="K45" s="93"/>
    </row>
    <row r="46" spans="1:13" x14ac:dyDescent="0.4">
      <c r="A46" s="101" t="s">
        <v>3</v>
      </c>
      <c r="B46" s="141"/>
      <c r="C46" s="102"/>
      <c r="D46" s="103">
        <f>(D16-D15)^2/D16</f>
        <v>0.48568914956011744</v>
      </c>
      <c r="E46" s="104"/>
      <c r="F46" s="26">
        <f>(F16-F15)^2/F16</f>
        <v>0.21820816864295134</v>
      </c>
      <c r="G46" s="18">
        <f>(G16-G15)^2/G16</f>
        <v>0</v>
      </c>
    </row>
    <row r="47" spans="1:13" ht="19.5" thickBot="1" x14ac:dyDescent="0.45">
      <c r="A47" s="142" t="s">
        <v>4</v>
      </c>
      <c r="B47" s="143"/>
      <c r="C47" s="144"/>
      <c r="D47" s="95">
        <f>(D20-D19)^2/D41</f>
        <v>0.30335863377609096</v>
      </c>
      <c r="E47" s="96"/>
      <c r="F47" s="27">
        <f>(F20-F19)^2/F20</f>
        <v>0.13629156010230153</v>
      </c>
      <c r="G47" s="14">
        <f>(G20-G19)^2/G20</f>
        <v>0</v>
      </c>
    </row>
    <row r="48" spans="1:13" ht="19.5" thickTop="1" x14ac:dyDescent="0.4">
      <c r="A48" s="133" t="s">
        <v>5</v>
      </c>
      <c r="B48" s="134"/>
      <c r="C48" s="135"/>
      <c r="D48" s="97">
        <f>(D24-D23)^2/D24</f>
        <v>0</v>
      </c>
      <c r="E48" s="98"/>
      <c r="F48" s="19">
        <f>(F24-F23)^2/F24</f>
        <v>0</v>
      </c>
      <c r="G48" s="19">
        <f>(G24-G23)^2/G24</f>
        <v>0</v>
      </c>
    </row>
    <row r="49" spans="1:7" x14ac:dyDescent="0.4">
      <c r="A49" s="36"/>
      <c r="B49" s="36"/>
      <c r="C49" s="36"/>
      <c r="D49" s="35" t="s">
        <v>66</v>
      </c>
      <c r="E49" s="35"/>
      <c r="F49" s="35"/>
      <c r="G49" s="35"/>
    </row>
    <row r="51" spans="1:7" x14ac:dyDescent="0.4">
      <c r="A51" s="101" t="s">
        <v>56</v>
      </c>
      <c r="B51" s="141"/>
      <c r="C51" s="102"/>
      <c r="D51" s="101" t="s">
        <v>0</v>
      </c>
      <c r="E51" s="102"/>
      <c r="F51" s="77" t="s">
        <v>1</v>
      </c>
      <c r="G51" s="77" t="s">
        <v>5</v>
      </c>
    </row>
    <row r="52" spans="1:7" x14ac:dyDescent="0.4">
      <c r="A52" s="101" t="s">
        <v>2</v>
      </c>
      <c r="B52" s="141"/>
      <c r="C52" s="102"/>
      <c r="D52" s="103">
        <f>(ABS(D12-D11)-0.5)^2/D12</f>
        <v>2.0191158900836567E-3</v>
      </c>
      <c r="E52" s="104"/>
      <c r="F52" s="26">
        <f>(ABS(F12-F11)-0.5)^2/F12</f>
        <v>9.0713902308103822E-4</v>
      </c>
      <c r="G52" s="18"/>
    </row>
    <row r="53" spans="1:7" x14ac:dyDescent="0.4">
      <c r="A53" s="101" t="s">
        <v>3</v>
      </c>
      <c r="B53" s="141"/>
      <c r="C53" s="102"/>
      <c r="D53" s="103">
        <f>(ABS(D16-D15)-0.5)^2/D16</f>
        <v>0.25548387096774205</v>
      </c>
      <c r="E53" s="104"/>
      <c r="F53" s="26">
        <f>(ABS(F16-F15)-0.5)^2/F16</f>
        <v>0.11478260869565222</v>
      </c>
      <c r="G53" s="18"/>
    </row>
    <row r="54" spans="1:7" ht="19.5" thickBot="1" x14ac:dyDescent="0.45">
      <c r="A54" s="142" t="s">
        <v>4</v>
      </c>
      <c r="B54" s="143"/>
      <c r="C54" s="144"/>
      <c r="D54" s="95">
        <f>(ABS(D20-D19)-0.5)^2/D20</f>
        <v>0.18065148640101192</v>
      </c>
      <c r="E54" s="96"/>
      <c r="F54" s="27">
        <f>(ABS(F20-F19)-0.5)^2/F20</f>
        <v>8.1162262006251568E-2</v>
      </c>
      <c r="G54" s="14"/>
    </row>
    <row r="55" spans="1:7" ht="19.5" thickTop="1" x14ac:dyDescent="0.4">
      <c r="A55" s="133" t="s">
        <v>5</v>
      </c>
      <c r="B55" s="134"/>
      <c r="C55" s="135"/>
      <c r="D55" s="97"/>
      <c r="E55" s="98"/>
      <c r="F55" s="19"/>
      <c r="G55" s="19"/>
    </row>
    <row r="56" spans="1:7" x14ac:dyDescent="0.4">
      <c r="A56" s="36"/>
      <c r="B56" s="36"/>
      <c r="C56" s="36"/>
      <c r="D56" s="35" t="s">
        <v>65</v>
      </c>
      <c r="E56" s="35"/>
      <c r="F56" s="35"/>
      <c r="G56" s="35"/>
    </row>
    <row r="58" spans="1:7" x14ac:dyDescent="0.4">
      <c r="A58" s="101" t="s">
        <v>67</v>
      </c>
      <c r="B58" s="141"/>
      <c r="C58" s="102"/>
      <c r="D58" s="101" t="s">
        <v>0</v>
      </c>
      <c r="E58" s="102"/>
      <c r="F58" s="77" t="s">
        <v>1</v>
      </c>
      <c r="G58" s="77" t="s">
        <v>5</v>
      </c>
    </row>
    <row r="59" spans="1:7" x14ac:dyDescent="0.4">
      <c r="A59" s="101" t="s">
        <v>2</v>
      </c>
      <c r="B59" s="141"/>
      <c r="C59" s="102"/>
      <c r="D59" s="103">
        <f>D11*LN(D11/D12)</f>
        <v>-0.36169874257238332</v>
      </c>
      <c r="E59" s="104"/>
      <c r="F59" s="26">
        <f>F11*LN(F11/F12)</f>
        <v>0.37365009650592573</v>
      </c>
      <c r="G59" s="34">
        <f>G11*LN(G11/G12)</f>
        <v>0</v>
      </c>
    </row>
    <row r="60" spans="1:7" x14ac:dyDescent="0.4">
      <c r="A60" s="101" t="s">
        <v>3</v>
      </c>
      <c r="B60" s="141"/>
      <c r="C60" s="102"/>
      <c r="D60" s="103">
        <f>D15*LN(D15/D16)</f>
        <v>-1.5521077971063515</v>
      </c>
      <c r="E60" s="104"/>
      <c r="F60" s="26">
        <f>F15*LN(F15/F16)</f>
        <v>1.9249877255084482</v>
      </c>
      <c r="G60" s="18">
        <f>G15*LN(G15/G16)</f>
        <v>0</v>
      </c>
    </row>
    <row r="61" spans="1:7" ht="19.5" thickBot="1" x14ac:dyDescent="0.45">
      <c r="A61" s="142" t="s">
        <v>4</v>
      </c>
      <c r="B61" s="143"/>
      <c r="C61" s="144"/>
      <c r="D61" s="95">
        <f>D19*LN(D19/D20)</f>
        <v>2.3351239201461111</v>
      </c>
      <c r="E61" s="96"/>
      <c r="F61" s="27">
        <f>F19*LN(F19/F20)</f>
        <v>-2.1203948656114444</v>
      </c>
      <c r="G61" s="14">
        <f>G19*LN(G19/G20)</f>
        <v>0</v>
      </c>
    </row>
    <row r="62" spans="1:7" ht="19.5" thickTop="1" x14ac:dyDescent="0.4">
      <c r="A62" s="133" t="s">
        <v>5</v>
      </c>
      <c r="B62" s="134"/>
      <c r="C62" s="135"/>
      <c r="D62" s="97">
        <f>D23*LN(D23/D24)</f>
        <v>0</v>
      </c>
      <c r="E62" s="98"/>
      <c r="F62" s="19">
        <f>F23*LN(F23/F24)</f>
        <v>0</v>
      </c>
      <c r="G62" s="19">
        <f>G23*LN(G23/G24)</f>
        <v>0</v>
      </c>
    </row>
    <row r="63" spans="1:7" x14ac:dyDescent="0.4">
      <c r="D63" s="75" t="s">
        <v>68</v>
      </c>
    </row>
  </sheetData>
  <mergeCells count="86">
    <mergeCell ref="D32:E32"/>
    <mergeCell ref="D31:E31"/>
    <mergeCell ref="A2:I2"/>
    <mergeCell ref="D16:E16"/>
    <mergeCell ref="A54:C54"/>
    <mergeCell ref="D15:E15"/>
    <mergeCell ref="A3:B5"/>
    <mergeCell ref="A6:B6"/>
    <mergeCell ref="C3:I3"/>
    <mergeCell ref="F4:G4"/>
    <mergeCell ref="H4:I4"/>
    <mergeCell ref="A29:C29"/>
    <mergeCell ref="D23:E23"/>
    <mergeCell ref="D24:E24"/>
    <mergeCell ref="D28:E28"/>
    <mergeCell ref="D30:E30"/>
    <mergeCell ref="A39:C39"/>
    <mergeCell ref="A40:C40"/>
    <mergeCell ref="A41:C41"/>
    <mergeCell ref="A42:C42"/>
    <mergeCell ref="A44:C44"/>
    <mergeCell ref="A58:C58"/>
    <mergeCell ref="A59:C59"/>
    <mergeCell ref="A46:C46"/>
    <mergeCell ref="A47:C47"/>
    <mergeCell ref="A48:C48"/>
    <mergeCell ref="A51:C51"/>
    <mergeCell ref="A52:C52"/>
    <mergeCell ref="A53:C53"/>
    <mergeCell ref="A55:C55"/>
    <mergeCell ref="A62:C62"/>
    <mergeCell ref="B11:B14"/>
    <mergeCell ref="B15:B18"/>
    <mergeCell ref="B19:B22"/>
    <mergeCell ref="A9:C10"/>
    <mergeCell ref="A60:C60"/>
    <mergeCell ref="A61:C61"/>
    <mergeCell ref="A45:C45"/>
    <mergeCell ref="A31:C31"/>
    <mergeCell ref="A32:C32"/>
    <mergeCell ref="A33:C33"/>
    <mergeCell ref="A34:C34"/>
    <mergeCell ref="A28:C28"/>
    <mergeCell ref="A30:C30"/>
    <mergeCell ref="A38:C38"/>
    <mergeCell ref="A27:I27"/>
    <mergeCell ref="D13:E13"/>
    <mergeCell ref="D21:E21"/>
    <mergeCell ref="C4:E4"/>
    <mergeCell ref="A8:G8"/>
    <mergeCell ref="D6:E6"/>
    <mergeCell ref="D10:E10"/>
    <mergeCell ref="D11:E11"/>
    <mergeCell ref="D9:G9"/>
    <mergeCell ref="A1:J1"/>
    <mergeCell ref="D53:E53"/>
    <mergeCell ref="D54:E54"/>
    <mergeCell ref="D55:E55"/>
    <mergeCell ref="D45:E45"/>
    <mergeCell ref="D46:E46"/>
    <mergeCell ref="D47:E47"/>
    <mergeCell ref="D48:E48"/>
    <mergeCell ref="D51:E51"/>
    <mergeCell ref="D52:E52"/>
    <mergeCell ref="D38:E38"/>
    <mergeCell ref="D39:E39"/>
    <mergeCell ref="D40:E40"/>
    <mergeCell ref="D41:E41"/>
    <mergeCell ref="D42:E42"/>
    <mergeCell ref="D17:E17"/>
    <mergeCell ref="D61:E61"/>
    <mergeCell ref="D62:E62"/>
    <mergeCell ref="A11:A24"/>
    <mergeCell ref="D58:E58"/>
    <mergeCell ref="D59:E59"/>
    <mergeCell ref="D60:E60"/>
    <mergeCell ref="D44:E44"/>
    <mergeCell ref="D12:E12"/>
    <mergeCell ref="D14:E14"/>
    <mergeCell ref="D34:E34"/>
    <mergeCell ref="D18:E18"/>
    <mergeCell ref="D19:E19"/>
    <mergeCell ref="D20:E20"/>
    <mergeCell ref="D22:E22"/>
    <mergeCell ref="D33:E33"/>
    <mergeCell ref="D25:E2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RowHeight="18.75" x14ac:dyDescent="0.4"/>
  <cols>
    <col min="1" max="2" width="10" bestFit="1" customWidth="1"/>
    <col min="3" max="3" width="10" customWidth="1"/>
    <col min="5" max="5" width="12.5" bestFit="1" customWidth="1"/>
  </cols>
  <sheetData>
    <row r="1" spans="1:5" x14ac:dyDescent="0.4">
      <c r="A1" s="16" t="s">
        <v>70</v>
      </c>
      <c r="B1" s="16" t="s">
        <v>71</v>
      </c>
      <c r="C1" s="16" t="s">
        <v>84</v>
      </c>
      <c r="D1" s="16" t="s">
        <v>92</v>
      </c>
      <c r="E1" s="16" t="s">
        <v>93</v>
      </c>
    </row>
    <row r="2" spans="1:5" x14ac:dyDescent="0.4">
      <c r="A2" s="79">
        <v>1</v>
      </c>
      <c r="B2" s="79">
        <v>4</v>
      </c>
      <c r="C2" s="79">
        <f>A2-B2</f>
        <v>-3</v>
      </c>
      <c r="D2" s="78">
        <f>A2/B2</f>
        <v>0.25</v>
      </c>
      <c r="E2" s="78">
        <f>2*LN(D2)</f>
        <v>-2.7725887222397811</v>
      </c>
    </row>
    <row r="3" spans="1:5" x14ac:dyDescent="0.4">
      <c r="A3" s="79">
        <v>1.2</v>
      </c>
      <c r="B3" s="79">
        <v>3.8</v>
      </c>
      <c r="C3" s="79">
        <f t="shared" ref="C3:C17" si="0">A3-B3</f>
        <v>-2.5999999999999996</v>
      </c>
      <c r="D3" s="78">
        <f t="shared" ref="D3:D17" si="1">A3/B3</f>
        <v>0.31578947368421051</v>
      </c>
      <c r="E3" s="78">
        <f t="shared" ref="E3:E17" si="2">2*LN(D3)</f>
        <v>-2.3053590198767711</v>
      </c>
    </row>
    <row r="4" spans="1:5" x14ac:dyDescent="0.4">
      <c r="A4" s="79">
        <v>1.4</v>
      </c>
      <c r="B4" s="79">
        <v>3.6</v>
      </c>
      <c r="C4" s="79">
        <f t="shared" si="0"/>
        <v>-2.2000000000000002</v>
      </c>
      <c r="D4" s="78">
        <f t="shared" si="1"/>
        <v>0.38888888888888884</v>
      </c>
      <c r="E4" s="78">
        <f t="shared" si="2"/>
        <v>-1.888923217681703</v>
      </c>
    </row>
    <row r="5" spans="1:5" x14ac:dyDescent="0.4">
      <c r="A5" s="79">
        <v>1.6</v>
      </c>
      <c r="B5" s="79">
        <v>3.4</v>
      </c>
      <c r="C5" s="79">
        <f t="shared" si="0"/>
        <v>-1.7999999999999998</v>
      </c>
      <c r="D5" s="78">
        <f t="shared" si="1"/>
        <v>0.4705882352941177</v>
      </c>
      <c r="E5" s="78">
        <f t="shared" si="2"/>
        <v>-1.5075436047527602</v>
      </c>
    </row>
    <row r="6" spans="1:5" x14ac:dyDescent="0.4">
      <c r="A6" s="79">
        <v>1.8</v>
      </c>
      <c r="B6" s="79">
        <v>3.2</v>
      </c>
      <c r="C6" s="79">
        <f t="shared" si="0"/>
        <v>-1.4000000000000001</v>
      </c>
      <c r="D6" s="78">
        <f t="shared" si="1"/>
        <v>0.5625</v>
      </c>
      <c r="E6" s="78">
        <f t="shared" si="2"/>
        <v>-1.1507282898071236</v>
      </c>
    </row>
    <row r="7" spans="1:5" x14ac:dyDescent="0.4">
      <c r="A7" s="79">
        <v>2</v>
      </c>
      <c r="B7" s="79">
        <v>3</v>
      </c>
      <c r="C7" s="79">
        <f t="shared" si="0"/>
        <v>-1</v>
      </c>
      <c r="D7" s="78">
        <f t="shared" si="1"/>
        <v>0.66666666666666663</v>
      </c>
      <c r="E7" s="78">
        <f t="shared" si="2"/>
        <v>-0.81093021621632888</v>
      </c>
    </row>
    <row r="8" spans="1:5" x14ac:dyDescent="0.4">
      <c r="A8" s="79">
        <v>2.2000000000000002</v>
      </c>
      <c r="B8" s="79">
        <v>2.8</v>
      </c>
      <c r="C8" s="79">
        <f t="shared" si="0"/>
        <v>-0.59999999999999964</v>
      </c>
      <c r="D8" s="78">
        <f t="shared" si="1"/>
        <v>0.78571428571428581</v>
      </c>
      <c r="E8" s="78">
        <f t="shared" si="2"/>
        <v>-0.48232411363377592</v>
      </c>
    </row>
    <row r="9" spans="1:5" x14ac:dyDescent="0.4">
      <c r="A9" s="79">
        <v>2.4</v>
      </c>
      <c r="B9" s="79">
        <v>2.6</v>
      </c>
      <c r="C9" s="79">
        <f t="shared" si="0"/>
        <v>-0.20000000000000018</v>
      </c>
      <c r="D9" s="78">
        <f t="shared" si="1"/>
        <v>0.92307692307692302</v>
      </c>
      <c r="E9" s="78">
        <f t="shared" si="2"/>
        <v>-0.16008541534707299</v>
      </c>
    </row>
    <row r="10" spans="1:5" x14ac:dyDescent="0.4">
      <c r="A10" s="79">
        <v>2.6</v>
      </c>
      <c r="B10" s="79">
        <v>2.4</v>
      </c>
      <c r="C10" s="79">
        <f t="shared" si="0"/>
        <v>0.20000000000000018</v>
      </c>
      <c r="D10" s="78">
        <f t="shared" si="1"/>
        <v>1.0833333333333335</v>
      </c>
      <c r="E10" s="78">
        <f t="shared" si="2"/>
        <v>0.16008541534707313</v>
      </c>
    </row>
    <row r="11" spans="1:5" x14ac:dyDescent="0.4">
      <c r="A11" s="79">
        <v>2.8</v>
      </c>
      <c r="B11" s="79">
        <v>2.2000000000000002</v>
      </c>
      <c r="C11" s="79">
        <f t="shared" si="0"/>
        <v>0.59999999999999964</v>
      </c>
      <c r="D11" s="78">
        <f t="shared" si="1"/>
        <v>1.2727272727272725</v>
      </c>
      <c r="E11" s="78">
        <f t="shared" si="2"/>
        <v>0.48232411363377575</v>
      </c>
    </row>
    <row r="12" spans="1:5" x14ac:dyDescent="0.4">
      <c r="A12" s="79">
        <v>3</v>
      </c>
      <c r="B12" s="79">
        <v>2</v>
      </c>
      <c r="C12" s="79">
        <f t="shared" si="0"/>
        <v>1</v>
      </c>
      <c r="D12" s="78">
        <f t="shared" si="1"/>
        <v>1.5</v>
      </c>
      <c r="E12" s="78">
        <f t="shared" si="2"/>
        <v>0.81093021621632877</v>
      </c>
    </row>
    <row r="13" spans="1:5" x14ac:dyDescent="0.4">
      <c r="A13" s="79">
        <v>3.2</v>
      </c>
      <c r="B13" s="79">
        <v>1.8</v>
      </c>
      <c r="C13" s="79">
        <f t="shared" si="0"/>
        <v>1.4000000000000001</v>
      </c>
      <c r="D13" s="78">
        <f t="shared" si="1"/>
        <v>1.7777777777777779</v>
      </c>
      <c r="E13" s="78">
        <f t="shared" si="2"/>
        <v>1.1507282898071238</v>
      </c>
    </row>
    <row r="14" spans="1:5" x14ac:dyDescent="0.4">
      <c r="A14" s="79">
        <v>3.4</v>
      </c>
      <c r="B14" s="79">
        <v>1.6</v>
      </c>
      <c r="C14" s="79">
        <f t="shared" si="0"/>
        <v>1.7999999999999998</v>
      </c>
      <c r="D14" s="78">
        <f t="shared" si="1"/>
        <v>2.125</v>
      </c>
      <c r="E14" s="78">
        <f t="shared" si="2"/>
        <v>1.5075436047527604</v>
      </c>
    </row>
    <row r="15" spans="1:5" x14ac:dyDescent="0.4">
      <c r="A15" s="79">
        <v>3.6</v>
      </c>
      <c r="B15" s="79">
        <v>1.4</v>
      </c>
      <c r="C15" s="79">
        <f t="shared" si="0"/>
        <v>2.2000000000000002</v>
      </c>
      <c r="D15" s="78">
        <f t="shared" si="1"/>
        <v>2.5714285714285716</v>
      </c>
      <c r="E15" s="78">
        <f t="shared" si="2"/>
        <v>1.888923217681703</v>
      </c>
    </row>
    <row r="16" spans="1:5" x14ac:dyDescent="0.4">
      <c r="A16" s="79">
        <v>3.8</v>
      </c>
      <c r="B16" s="79">
        <v>1.2</v>
      </c>
      <c r="C16" s="79">
        <f t="shared" si="0"/>
        <v>2.5999999999999996</v>
      </c>
      <c r="D16" s="78">
        <f t="shared" si="1"/>
        <v>3.1666666666666665</v>
      </c>
      <c r="E16" s="78">
        <f t="shared" si="2"/>
        <v>2.3053590198767706</v>
      </c>
    </row>
    <row r="17" spans="1:5" x14ac:dyDescent="0.4">
      <c r="A17" s="79">
        <v>4</v>
      </c>
      <c r="B17" s="79">
        <v>1</v>
      </c>
      <c r="C17" s="79">
        <f t="shared" si="0"/>
        <v>3</v>
      </c>
      <c r="D17" s="78">
        <f t="shared" si="1"/>
        <v>4</v>
      </c>
      <c r="E17" s="78">
        <f t="shared" si="2"/>
        <v>2.7725887222397811</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zoomScaleNormal="100" workbookViewId="0"/>
  </sheetViews>
  <sheetFormatPr defaultRowHeight="18.75" x14ac:dyDescent="0.4"/>
  <cols>
    <col min="2" max="3" width="9.125" bestFit="1" customWidth="1"/>
    <col min="4" max="4" width="9" customWidth="1"/>
    <col min="5" max="5" width="3.125" customWidth="1"/>
    <col min="6" max="7" width="10.25" customWidth="1"/>
    <col min="8" max="8" width="13.375" bestFit="1" customWidth="1"/>
    <col min="9" max="9" width="17.625" style="1" customWidth="1"/>
    <col min="10" max="10" width="4.875" customWidth="1"/>
    <col min="11" max="11" width="13.25" bestFit="1" customWidth="1"/>
    <col min="12" max="14" width="9.25" customWidth="1"/>
    <col min="15" max="15" width="12.5" customWidth="1"/>
    <col min="16" max="16" width="13.25" bestFit="1" customWidth="1"/>
    <col min="17" max="31" width="9.125" customWidth="1"/>
  </cols>
  <sheetData>
    <row r="1" spans="1:15" x14ac:dyDescent="0.4">
      <c r="A1" s="4" t="s">
        <v>8</v>
      </c>
      <c r="B1" s="4" t="s">
        <v>0</v>
      </c>
      <c r="C1" s="4" t="s">
        <v>1</v>
      </c>
      <c r="D1" s="4" t="s">
        <v>5</v>
      </c>
      <c r="F1" s="16"/>
      <c r="G1" s="16" t="s">
        <v>6</v>
      </c>
      <c r="H1" s="16" t="s">
        <v>0</v>
      </c>
      <c r="I1" s="17" t="s">
        <v>7</v>
      </c>
      <c r="K1" s="4" t="s">
        <v>11</v>
      </c>
      <c r="M1" s="94" t="s">
        <v>91</v>
      </c>
      <c r="N1" s="2">
        <v>171</v>
      </c>
      <c r="O1" s="2" t="e">
        <f>FACT(N1)</f>
        <v>#NUM!</v>
      </c>
    </row>
    <row r="2" spans="1:15" x14ac:dyDescent="0.4">
      <c r="A2" s="4" t="s">
        <v>2</v>
      </c>
      <c r="B2" s="10">
        <v>8</v>
      </c>
      <c r="C2" s="2">
        <f>D2-B2</f>
        <v>19</v>
      </c>
      <c r="D2" s="10">
        <v>27</v>
      </c>
      <c r="F2" s="38" t="s">
        <v>59</v>
      </c>
      <c r="G2" t="str">
        <f>B2&amp;"C"&amp;D2</f>
        <v>8C27</v>
      </c>
      <c r="H2" s="13">
        <f>COMBIN(D2,B2)</f>
        <v>2220074.9999999995</v>
      </c>
      <c r="I2" s="24">
        <f>H2*H3*H4/H5</f>
        <v>2.4593929773703008E-2</v>
      </c>
      <c r="K2" s="15">
        <f>1-SUMIF(I:I,"&gt;"&amp;I2)</f>
        <v>0.60444454905122447</v>
      </c>
    </row>
    <row r="3" spans="1:15" x14ac:dyDescent="0.4">
      <c r="A3" s="4" t="s">
        <v>3</v>
      </c>
      <c r="B3" s="10">
        <v>5</v>
      </c>
      <c r="C3" s="2">
        <f>D3-B3</f>
        <v>17</v>
      </c>
      <c r="D3" s="10">
        <v>22</v>
      </c>
      <c r="F3" s="38" t="s">
        <v>60</v>
      </c>
      <c r="G3" t="str">
        <f>B3&amp;"C"&amp;D3</f>
        <v>5C22</v>
      </c>
      <c r="H3" s="13">
        <f t="shared" ref="H3:H4" si="0">COMBIN(D3,B3)</f>
        <v>26334</v>
      </c>
      <c r="I3" s="1" t="s">
        <v>16</v>
      </c>
    </row>
    <row r="4" spans="1:15" ht="19.5" thickBot="1" x14ac:dyDescent="0.45">
      <c r="A4" s="7" t="s">
        <v>4</v>
      </c>
      <c r="B4" s="11">
        <f>B5-B2-B3</f>
        <v>18</v>
      </c>
      <c r="C4" s="8">
        <f>D4-B4</f>
        <v>33</v>
      </c>
      <c r="D4" s="11">
        <v>51</v>
      </c>
      <c r="F4" s="39" t="s">
        <v>61</v>
      </c>
      <c r="G4" s="9" t="str">
        <f>B4&amp;"C"&amp;D4</f>
        <v>18C51</v>
      </c>
      <c r="H4" s="21">
        <f t="shared" si="0"/>
        <v>27900908274924.996</v>
      </c>
    </row>
    <row r="5" spans="1:15" ht="19.5" thickTop="1" x14ac:dyDescent="0.4">
      <c r="A5" s="5" t="s">
        <v>5</v>
      </c>
      <c r="B5" s="12">
        <v>31</v>
      </c>
      <c r="C5" s="6">
        <v>69</v>
      </c>
      <c r="D5" s="12">
        <f>SUM(D2:D4)</f>
        <v>100</v>
      </c>
      <c r="F5" s="25" t="s">
        <v>62</v>
      </c>
      <c r="G5" t="str">
        <f>B5&amp;"C"&amp;D5</f>
        <v>31C100</v>
      </c>
      <c r="H5" s="20">
        <f>COMBIN(D5,B5)</f>
        <v>6.6324638306863368E+25</v>
      </c>
    </row>
    <row r="7" spans="1:15" x14ac:dyDescent="0.4">
      <c r="A7" s="4" t="s">
        <v>8</v>
      </c>
      <c r="B7" s="4" t="s">
        <v>0</v>
      </c>
      <c r="C7" s="4" t="s">
        <v>1</v>
      </c>
      <c r="D7" s="4" t="s">
        <v>5</v>
      </c>
      <c r="F7" s="16" t="s">
        <v>63</v>
      </c>
      <c r="G7" s="16" t="s">
        <v>64</v>
      </c>
      <c r="H7" s="16" t="s">
        <v>62</v>
      </c>
      <c r="I7" s="16" t="s">
        <v>7</v>
      </c>
    </row>
    <row r="8" spans="1:15" x14ac:dyDescent="0.4">
      <c r="A8" s="4" t="s">
        <v>2</v>
      </c>
      <c r="B8" s="10">
        <v>8</v>
      </c>
      <c r="C8" s="10">
        <f>D8-B8</f>
        <v>19</v>
      </c>
      <c r="D8" s="10">
        <v>27</v>
      </c>
      <c r="F8" s="13">
        <f>COMBIN($B$11,B8)</f>
        <v>7888725.0000000019</v>
      </c>
      <c r="G8" s="20">
        <f>COMBIN($C$11,C8)</f>
        <v>4.6252743903616528E+16</v>
      </c>
      <c r="H8" s="20">
        <f>COMBIN(D11,D8)</f>
        <v>1.9173532007804425E+24</v>
      </c>
      <c r="I8" s="24">
        <f>F8*G8*F9*G9/(H8*H9)</f>
        <v>2.4593929773702998E-2</v>
      </c>
    </row>
    <row r="9" spans="1:15" x14ac:dyDescent="0.4">
      <c r="A9" s="4" t="s">
        <v>3</v>
      </c>
      <c r="B9" s="10">
        <v>5</v>
      </c>
      <c r="C9" s="10">
        <f>D9-B9</f>
        <v>17</v>
      </c>
      <c r="D9" s="10">
        <v>22</v>
      </c>
      <c r="F9" s="13">
        <f>COMBIN(B11-B8,B9)</f>
        <v>33649.000000000007</v>
      </c>
      <c r="G9" s="20">
        <f>COMBIN(C11-C8,C9)</f>
        <v>9847379391150</v>
      </c>
      <c r="H9" s="20">
        <f>COMBIN(D11-D8,D9)</f>
        <v>2.5639355256945951E+18</v>
      </c>
      <c r="I9"/>
    </row>
    <row r="10" spans="1:15" ht="19.5" thickBot="1" x14ac:dyDescent="0.45">
      <c r="A10" s="7" t="s">
        <v>4</v>
      </c>
      <c r="B10" s="14">
        <f>B11-B8-B9</f>
        <v>18</v>
      </c>
      <c r="C10" s="14">
        <f>D10-B10</f>
        <v>33</v>
      </c>
      <c r="D10" s="14">
        <v>51</v>
      </c>
      <c r="F10" t="s">
        <v>14</v>
      </c>
      <c r="I10"/>
    </row>
    <row r="11" spans="1:15" ht="19.5" thickTop="1" x14ac:dyDescent="0.4">
      <c r="A11" s="5" t="s">
        <v>5</v>
      </c>
      <c r="B11" s="12">
        <v>31</v>
      </c>
      <c r="C11" s="12">
        <v>69</v>
      </c>
      <c r="D11" s="12">
        <f>SUM(D8:D10)</f>
        <v>100</v>
      </c>
    </row>
    <row r="13" spans="1:15" x14ac:dyDescent="0.4">
      <c r="A13" s="40" t="s">
        <v>17</v>
      </c>
      <c r="B13" s="40"/>
      <c r="C13" s="40"/>
      <c r="D13" s="40"/>
      <c r="E13" s="40"/>
      <c r="F13" s="40"/>
      <c r="G13" s="40"/>
      <c r="H13" s="40"/>
      <c r="I13" s="40"/>
    </row>
    <row r="14" spans="1:15" x14ac:dyDescent="0.4">
      <c r="A14" s="4"/>
      <c r="B14" s="4" t="s">
        <v>0</v>
      </c>
      <c r="C14" s="4" t="s">
        <v>1</v>
      </c>
      <c r="D14" s="4" t="s">
        <v>5</v>
      </c>
      <c r="H14" s="38" t="s">
        <v>63</v>
      </c>
    </row>
    <row r="15" spans="1:15" x14ac:dyDescent="0.4">
      <c r="A15" s="4" t="s">
        <v>2</v>
      </c>
      <c r="B15" s="3">
        <f>B2</f>
        <v>8</v>
      </c>
      <c r="C15" s="2">
        <f>D15-B15</f>
        <v>19</v>
      </c>
      <c r="D15" s="2">
        <v>27</v>
      </c>
      <c r="F15" s="38" t="s">
        <v>59</v>
      </c>
      <c r="G15" t="str">
        <f>B15&amp;"C"&amp;D15</f>
        <v>8C27</v>
      </c>
      <c r="H15">
        <f>COMBIN(D15,B15)</f>
        <v>2220074.9999999995</v>
      </c>
      <c r="I15" s="24">
        <f>H15*H16*H17/H18</f>
        <v>1.1865492434681282E-2</v>
      </c>
    </row>
    <row r="16" spans="1:15" x14ac:dyDescent="0.4">
      <c r="A16" s="4" t="s">
        <v>3</v>
      </c>
      <c r="B16" s="3">
        <f>B3-1</f>
        <v>4</v>
      </c>
      <c r="C16" s="2">
        <f>D16-B16</f>
        <v>18</v>
      </c>
      <c r="D16" s="2">
        <v>22</v>
      </c>
      <c r="F16" s="38" t="s">
        <v>60</v>
      </c>
      <c r="G16" t="str">
        <f>B16&amp;"C"&amp;D16</f>
        <v>4C22</v>
      </c>
      <c r="H16">
        <f t="shared" ref="H16:H17" si="1">COMBIN(D16,B16)</f>
        <v>7315</v>
      </c>
      <c r="I16" s="1" t="b">
        <f>I15&gt;I$2</f>
        <v>0</v>
      </c>
    </row>
    <row r="17" spans="1:9" ht="19.5" thickBot="1" x14ac:dyDescent="0.45">
      <c r="A17" s="7" t="s">
        <v>4</v>
      </c>
      <c r="B17" s="8">
        <f>B18-B15-B16</f>
        <v>19</v>
      </c>
      <c r="C17" s="8">
        <f>D17-B17</f>
        <v>32</v>
      </c>
      <c r="D17" s="8">
        <v>51</v>
      </c>
      <c r="F17" s="39" t="s">
        <v>61</v>
      </c>
      <c r="G17" s="9" t="str">
        <f>B17&amp;"C"&amp;D17</f>
        <v>19C51</v>
      </c>
      <c r="H17" s="22">
        <f t="shared" si="1"/>
        <v>48459472266975.016</v>
      </c>
    </row>
    <row r="18" spans="1:9" ht="19.5" thickTop="1" x14ac:dyDescent="0.4">
      <c r="A18" s="5" t="s">
        <v>5</v>
      </c>
      <c r="B18" s="6">
        <v>31</v>
      </c>
      <c r="C18" s="6">
        <v>69</v>
      </c>
      <c r="D18" s="6">
        <f>SUM(D15:D17)</f>
        <v>100</v>
      </c>
      <c r="F18" s="25" t="s">
        <v>62</v>
      </c>
      <c r="G18" t="str">
        <f>B18&amp;"C"&amp;D18</f>
        <v>31C100</v>
      </c>
      <c r="H18" s="23">
        <f>COMBIN(D18,B18)</f>
        <v>6.6324638306863368E+25</v>
      </c>
    </row>
    <row r="19" spans="1:9" x14ac:dyDescent="0.4">
      <c r="F19" t="s">
        <v>15</v>
      </c>
    </row>
    <row r="20" spans="1:9" x14ac:dyDescent="0.4">
      <c r="A20" s="4"/>
      <c r="B20" s="4" t="s">
        <v>0</v>
      </c>
      <c r="C20" s="4" t="s">
        <v>1</v>
      </c>
      <c r="D20" s="4" t="s">
        <v>5</v>
      </c>
      <c r="H20" s="38" t="s">
        <v>63</v>
      </c>
    </row>
    <row r="21" spans="1:9" x14ac:dyDescent="0.4">
      <c r="A21" s="4" t="s">
        <v>2</v>
      </c>
      <c r="B21" s="3">
        <f>B2</f>
        <v>8</v>
      </c>
      <c r="C21" s="2">
        <f>D21-B21</f>
        <v>19</v>
      </c>
      <c r="D21" s="2">
        <v>27</v>
      </c>
      <c r="F21" s="38" t="s">
        <v>59</v>
      </c>
      <c r="G21" t="str">
        <f>B21&amp;"C"&amp;D21</f>
        <v>8C27</v>
      </c>
      <c r="H21">
        <f>COMBIN(D21,B21)</f>
        <v>2220074.9999999995</v>
      </c>
      <c r="I21" s="24">
        <f>H21*H22*H23/H24</f>
        <v>3.6890894660554521E-2</v>
      </c>
    </row>
    <row r="22" spans="1:9" x14ac:dyDescent="0.4">
      <c r="A22" s="4" t="s">
        <v>3</v>
      </c>
      <c r="B22" s="3">
        <f>B3+1</f>
        <v>6</v>
      </c>
      <c r="C22" s="2">
        <f>D22-B22</f>
        <v>16</v>
      </c>
      <c r="D22" s="2">
        <v>22</v>
      </c>
      <c r="F22" s="38" t="s">
        <v>60</v>
      </c>
      <c r="G22" t="str">
        <f>B22&amp;"C"&amp;D22</f>
        <v>6C22</v>
      </c>
      <c r="H22">
        <f t="shared" ref="H22:H23" si="2">COMBIN(D22,B22)</f>
        <v>74613</v>
      </c>
      <c r="I22" s="1" t="b">
        <f>I21&gt;I$2</f>
        <v>1</v>
      </c>
    </row>
    <row r="23" spans="1:9" ht="19.5" thickBot="1" x14ac:dyDescent="0.45">
      <c r="A23" s="7" t="s">
        <v>4</v>
      </c>
      <c r="B23" s="8">
        <f>B24-B21-B22</f>
        <v>17</v>
      </c>
      <c r="C23" s="8">
        <f>D23-B23</f>
        <v>34</v>
      </c>
      <c r="D23" s="8">
        <v>51</v>
      </c>
      <c r="F23" s="39" t="s">
        <v>61</v>
      </c>
      <c r="G23" s="9" t="str">
        <f>B23&amp;"C"&amp;D23</f>
        <v>17C51</v>
      </c>
      <c r="H23" s="22">
        <f t="shared" si="2"/>
        <v>14771069086725</v>
      </c>
    </row>
    <row r="24" spans="1:9" ht="19.5" thickTop="1" x14ac:dyDescent="0.4">
      <c r="A24" s="5" t="s">
        <v>5</v>
      </c>
      <c r="B24" s="6">
        <v>31</v>
      </c>
      <c r="C24" s="6">
        <v>69</v>
      </c>
      <c r="D24" s="6">
        <f>SUM(D21:D23)</f>
        <v>100</v>
      </c>
      <c r="F24" s="25" t="s">
        <v>62</v>
      </c>
      <c r="G24" t="str">
        <f>B24&amp;"C"&amp;D24</f>
        <v>31C100</v>
      </c>
      <c r="H24" s="23">
        <f>COMBIN(D24,B24)</f>
        <v>6.6324638306863368E+25</v>
      </c>
    </row>
    <row r="26" spans="1:9" x14ac:dyDescent="0.4">
      <c r="A26" s="4"/>
      <c r="B26" s="4" t="s">
        <v>0</v>
      </c>
      <c r="C26" s="4" t="s">
        <v>1</v>
      </c>
      <c r="D26" s="4" t="s">
        <v>5</v>
      </c>
      <c r="H26" s="38" t="s">
        <v>63</v>
      </c>
    </row>
    <row r="27" spans="1:9" x14ac:dyDescent="0.4">
      <c r="A27" s="4" t="s">
        <v>2</v>
      </c>
      <c r="B27" s="3">
        <f>B2</f>
        <v>8</v>
      </c>
      <c r="C27" s="2">
        <f>D27-B27</f>
        <v>19</v>
      </c>
      <c r="D27" s="2">
        <v>27</v>
      </c>
      <c r="F27" s="38" t="s">
        <v>59</v>
      </c>
      <c r="G27" t="str">
        <f>B27&amp;"C"&amp;D27</f>
        <v>8C27</v>
      </c>
      <c r="H27">
        <f>COMBIN(D27,B27)</f>
        <v>2220074.9999999995</v>
      </c>
      <c r="I27" s="24">
        <f>H27*H28*H29/H30</f>
        <v>4.095642182722789E-2</v>
      </c>
    </row>
    <row r="28" spans="1:9" x14ac:dyDescent="0.4">
      <c r="A28" s="4" t="s">
        <v>3</v>
      </c>
      <c r="B28" s="3">
        <f>B3+2</f>
        <v>7</v>
      </c>
      <c r="C28" s="2">
        <f>D28-B28</f>
        <v>15</v>
      </c>
      <c r="D28" s="2">
        <v>22</v>
      </c>
      <c r="F28" s="38" t="s">
        <v>60</v>
      </c>
      <c r="G28" t="str">
        <f>B28&amp;"C"&amp;D28</f>
        <v>7C22</v>
      </c>
      <c r="H28">
        <f t="shared" ref="H28:H29" si="3">COMBIN(D28,B28)</f>
        <v>170544</v>
      </c>
      <c r="I28" s="1" t="b">
        <f>I27&gt;I$2</f>
        <v>1</v>
      </c>
    </row>
    <row r="29" spans="1:9" ht="19.5" thickBot="1" x14ac:dyDescent="0.45">
      <c r="A29" s="7" t="s">
        <v>4</v>
      </c>
      <c r="B29" s="8">
        <f>B30-B27-B28</f>
        <v>16</v>
      </c>
      <c r="C29" s="8">
        <f>D29-B29</f>
        <v>35</v>
      </c>
      <c r="D29" s="8">
        <v>51</v>
      </c>
      <c r="F29" s="39" t="s">
        <v>61</v>
      </c>
      <c r="G29" s="9" t="str">
        <f>B29&amp;"C"&amp;D29</f>
        <v>16C51</v>
      </c>
      <c r="H29" s="22">
        <f t="shared" si="3"/>
        <v>7174519270695.002</v>
      </c>
    </row>
    <row r="30" spans="1:9" ht="19.5" thickTop="1" x14ac:dyDescent="0.4">
      <c r="A30" s="5" t="s">
        <v>5</v>
      </c>
      <c r="B30" s="6">
        <v>31</v>
      </c>
      <c r="C30" s="6">
        <v>69</v>
      </c>
      <c r="D30" s="6">
        <f>SUM(D27:D29)</f>
        <v>100</v>
      </c>
      <c r="F30" s="25" t="s">
        <v>62</v>
      </c>
      <c r="G30" t="str">
        <f>B30&amp;"C"&amp;D30</f>
        <v>31C100</v>
      </c>
      <c r="H30" s="23">
        <f>COMBIN(D30,B30)</f>
        <v>6.6324638306863368E+25</v>
      </c>
    </row>
    <row r="32" spans="1:9" x14ac:dyDescent="0.4">
      <c r="A32" s="4"/>
      <c r="B32" s="4" t="s">
        <v>0</v>
      </c>
      <c r="C32" s="4" t="s">
        <v>1</v>
      </c>
      <c r="D32" s="4" t="s">
        <v>5</v>
      </c>
      <c r="H32" s="38" t="s">
        <v>63</v>
      </c>
    </row>
    <row r="33" spans="1:9" x14ac:dyDescent="0.4">
      <c r="A33" s="4" t="s">
        <v>2</v>
      </c>
      <c r="B33" s="3">
        <f>B2</f>
        <v>8</v>
      </c>
      <c r="C33" s="2">
        <f>D33-B33</f>
        <v>19</v>
      </c>
      <c r="D33" s="2">
        <v>27</v>
      </c>
      <c r="F33" s="38" t="s">
        <v>59</v>
      </c>
      <c r="G33" t="str">
        <f>B33&amp;"C"&amp;D33</f>
        <v>8C27</v>
      </c>
      <c r="H33">
        <f>COMBIN(D33,B33)</f>
        <v>2220074.9999999995</v>
      </c>
      <c r="I33" s="24">
        <f>H33*H34*H35/H36</f>
        <v>3.4130351522689895E-2</v>
      </c>
    </row>
    <row r="34" spans="1:9" x14ac:dyDescent="0.4">
      <c r="A34" s="4" t="s">
        <v>3</v>
      </c>
      <c r="B34" s="3">
        <f>B3+3</f>
        <v>8</v>
      </c>
      <c r="C34" s="2">
        <f>D34-B34</f>
        <v>14</v>
      </c>
      <c r="D34" s="2">
        <v>22</v>
      </c>
      <c r="F34" s="38" t="s">
        <v>60</v>
      </c>
      <c r="G34" t="str">
        <f>B34&amp;"C"&amp;D34</f>
        <v>8C22</v>
      </c>
      <c r="H34">
        <f t="shared" ref="H34:H35" si="4">COMBIN(D34,B34)</f>
        <v>319770</v>
      </c>
      <c r="I34" s="1" t="b">
        <f>I33&gt;I$2</f>
        <v>1</v>
      </c>
    </row>
    <row r="35" spans="1:9" ht="19.5" thickBot="1" x14ac:dyDescent="0.45">
      <c r="A35" s="7" t="s">
        <v>4</v>
      </c>
      <c r="B35" s="8">
        <f>B36-B33-B34</f>
        <v>15</v>
      </c>
      <c r="C35" s="8">
        <f>D35-B35</f>
        <v>36</v>
      </c>
      <c r="D35" s="8">
        <v>51</v>
      </c>
      <c r="F35" s="39" t="s">
        <v>61</v>
      </c>
      <c r="G35" s="9" t="str">
        <f>B35&amp;"C"&amp;D35</f>
        <v>15C51</v>
      </c>
      <c r="H35" s="22">
        <f t="shared" si="4"/>
        <v>3188675231420</v>
      </c>
    </row>
    <row r="36" spans="1:9" ht="19.5" thickTop="1" x14ac:dyDescent="0.4">
      <c r="A36" s="5" t="s">
        <v>5</v>
      </c>
      <c r="B36" s="6">
        <v>31</v>
      </c>
      <c r="C36" s="6">
        <v>69</v>
      </c>
      <c r="D36" s="6">
        <f>SUM(D33:D35)</f>
        <v>100</v>
      </c>
      <c r="F36" s="25" t="s">
        <v>62</v>
      </c>
      <c r="G36" t="str">
        <f>B36&amp;"C"&amp;D36</f>
        <v>31C100</v>
      </c>
      <c r="H36" s="23">
        <f>COMBIN(D36,B36)</f>
        <v>6.6324638306863368E+25</v>
      </c>
    </row>
    <row r="38" spans="1:9" x14ac:dyDescent="0.4">
      <c r="A38" s="4"/>
      <c r="B38" s="4" t="s">
        <v>0</v>
      </c>
      <c r="C38" s="4" t="s">
        <v>1</v>
      </c>
      <c r="D38" s="4" t="s">
        <v>5</v>
      </c>
      <c r="H38" s="38" t="s">
        <v>63</v>
      </c>
    </row>
    <row r="39" spans="1:9" x14ac:dyDescent="0.4">
      <c r="A39" s="4" t="s">
        <v>2</v>
      </c>
      <c r="B39" s="3">
        <f>B2+1</f>
        <v>9</v>
      </c>
      <c r="C39" s="2">
        <f>D39-B39</f>
        <v>18</v>
      </c>
      <c r="D39" s="2">
        <v>27</v>
      </c>
      <c r="F39" s="38" t="s">
        <v>59</v>
      </c>
      <c r="G39" t="str">
        <f>B39&amp;"C"&amp;D39</f>
        <v>9C27</v>
      </c>
      <c r="H39">
        <f>COMBIN(D39,B39)</f>
        <v>4686825.0000000009</v>
      </c>
      <c r="I39" s="24">
        <f>H39*H40*H41/H42</f>
        <v>2.7487333276491617E-2</v>
      </c>
    </row>
    <row r="40" spans="1:9" x14ac:dyDescent="0.4">
      <c r="A40" s="4" t="s">
        <v>3</v>
      </c>
      <c r="B40" s="3">
        <f>B3</f>
        <v>5</v>
      </c>
      <c r="C40" s="2">
        <f>D40-B40</f>
        <v>17</v>
      </c>
      <c r="D40" s="2">
        <v>22</v>
      </c>
      <c r="F40" s="38" t="s">
        <v>60</v>
      </c>
      <c r="G40" t="str">
        <f>B40&amp;"C"&amp;D40</f>
        <v>5C22</v>
      </c>
      <c r="H40">
        <f t="shared" ref="H40:H41" si="5">COMBIN(D40,B40)</f>
        <v>26334</v>
      </c>
      <c r="I40" s="1" t="b">
        <f>I39&gt;I$2</f>
        <v>1</v>
      </c>
    </row>
    <row r="41" spans="1:9" ht="19.5" thickBot="1" x14ac:dyDescent="0.45">
      <c r="A41" s="7" t="s">
        <v>4</v>
      </c>
      <c r="B41" s="8">
        <f>B42-B39-B40</f>
        <v>17</v>
      </c>
      <c r="C41" s="8">
        <f>D41-B41</f>
        <v>34</v>
      </c>
      <c r="D41" s="8">
        <v>51</v>
      </c>
      <c r="F41" s="39" t="s">
        <v>61</v>
      </c>
      <c r="G41" s="9" t="str">
        <f>B41&amp;"C"&amp;D41</f>
        <v>17C51</v>
      </c>
      <c r="H41" s="22">
        <f t="shared" si="5"/>
        <v>14771069086725</v>
      </c>
    </row>
    <row r="42" spans="1:9" ht="19.5" thickTop="1" x14ac:dyDescent="0.4">
      <c r="A42" s="5" t="s">
        <v>5</v>
      </c>
      <c r="B42" s="6">
        <v>31</v>
      </c>
      <c r="C42" s="6">
        <v>69</v>
      </c>
      <c r="D42" s="6">
        <f>SUM(D39:D41)</f>
        <v>100</v>
      </c>
      <c r="F42" s="25" t="s">
        <v>62</v>
      </c>
      <c r="G42" t="str">
        <f>B42&amp;"C"&amp;D42</f>
        <v>31C100</v>
      </c>
      <c r="H42" s="23">
        <f>COMBIN(D42,B42)</f>
        <v>6.6324638306863368E+25</v>
      </c>
    </row>
    <row r="44" spans="1:9" x14ac:dyDescent="0.4">
      <c r="A44" s="4"/>
      <c r="B44" s="4" t="s">
        <v>0</v>
      </c>
      <c r="C44" s="4" t="s">
        <v>1</v>
      </c>
      <c r="D44" s="4" t="s">
        <v>5</v>
      </c>
      <c r="H44" s="38" t="s">
        <v>63</v>
      </c>
    </row>
    <row r="45" spans="1:9" x14ac:dyDescent="0.4">
      <c r="A45" s="4" t="s">
        <v>2</v>
      </c>
      <c r="B45" s="3">
        <f>B2+1</f>
        <v>9</v>
      </c>
      <c r="C45" s="2">
        <f>D45-B45</f>
        <v>18</v>
      </c>
      <c r="D45" s="2">
        <v>27</v>
      </c>
      <c r="F45" s="38" t="s">
        <v>59</v>
      </c>
      <c r="G45" t="str">
        <f>B45&amp;"C"&amp;D45</f>
        <v>9C27</v>
      </c>
      <c r="H45">
        <f>COMBIN(D45,B45)</f>
        <v>4686825.0000000009</v>
      </c>
      <c r="I45" s="24">
        <f>H45*H46*H47/H48</f>
        <v>3.7827806270981326E-2</v>
      </c>
    </row>
    <row r="46" spans="1:9" x14ac:dyDescent="0.4">
      <c r="A46" s="4" t="s">
        <v>3</v>
      </c>
      <c r="B46" s="3">
        <f>B3+1</f>
        <v>6</v>
      </c>
      <c r="C46" s="2">
        <f>D46-B46</f>
        <v>16</v>
      </c>
      <c r="D46" s="2">
        <v>22</v>
      </c>
      <c r="F46" s="38" t="s">
        <v>60</v>
      </c>
      <c r="G46" t="str">
        <f>B46&amp;"C"&amp;D46</f>
        <v>6C22</v>
      </c>
      <c r="H46">
        <f t="shared" ref="H46:H47" si="6">COMBIN(D46,B46)</f>
        <v>74613</v>
      </c>
      <c r="I46" s="1" t="b">
        <f>I45&gt;I$2</f>
        <v>1</v>
      </c>
    </row>
    <row r="47" spans="1:9" ht="19.5" thickBot="1" x14ac:dyDescent="0.45">
      <c r="A47" s="7" t="s">
        <v>4</v>
      </c>
      <c r="B47" s="8">
        <f>B48-B45-B46</f>
        <v>16</v>
      </c>
      <c r="C47" s="8">
        <f>D47-B47</f>
        <v>35</v>
      </c>
      <c r="D47" s="8">
        <v>51</v>
      </c>
      <c r="F47" s="39" t="s">
        <v>61</v>
      </c>
      <c r="G47" s="9" t="str">
        <f>B47&amp;"C"&amp;D47</f>
        <v>16C51</v>
      </c>
      <c r="H47" s="22">
        <f t="shared" si="6"/>
        <v>7174519270695.002</v>
      </c>
    </row>
    <row r="48" spans="1:9" ht="19.5" thickTop="1" x14ac:dyDescent="0.4">
      <c r="A48" s="5" t="s">
        <v>5</v>
      </c>
      <c r="B48" s="6">
        <v>31</v>
      </c>
      <c r="C48" s="6">
        <v>69</v>
      </c>
      <c r="D48" s="6">
        <f>SUM(D45:D47)</f>
        <v>100</v>
      </c>
      <c r="F48" s="25" t="s">
        <v>62</v>
      </c>
      <c r="G48" t="str">
        <f>B48&amp;"C"&amp;D48</f>
        <v>31C100</v>
      </c>
      <c r="H48" s="23">
        <f>COMBIN(D48,B48)</f>
        <v>6.6324638306863368E+25</v>
      </c>
    </row>
    <row r="50" spans="1:9" x14ac:dyDescent="0.4">
      <c r="A50" s="4"/>
      <c r="B50" s="4" t="s">
        <v>0</v>
      </c>
      <c r="C50" s="4" t="s">
        <v>1</v>
      </c>
      <c r="D50" s="4" t="s">
        <v>5</v>
      </c>
      <c r="H50" s="38" t="s">
        <v>63</v>
      </c>
    </row>
    <row r="51" spans="1:9" x14ac:dyDescent="0.4">
      <c r="A51" s="4" t="s">
        <v>2</v>
      </c>
      <c r="B51" s="3">
        <f>B2+1</f>
        <v>9</v>
      </c>
      <c r="C51" s="2">
        <f>D51-B51</f>
        <v>18</v>
      </c>
      <c r="D51" s="2">
        <v>27</v>
      </c>
      <c r="F51" s="38" t="s">
        <v>59</v>
      </c>
      <c r="G51" t="str">
        <f>B51&amp;"C"&amp;D51</f>
        <v>9C27</v>
      </c>
      <c r="H51">
        <f>COMBIN(D51,B51)</f>
        <v>4686825.0000000009</v>
      </c>
      <c r="I51" s="24">
        <f>H51*H52*H53/H54</f>
        <v>3.842824764036197E-2</v>
      </c>
    </row>
    <row r="52" spans="1:9" x14ac:dyDescent="0.4">
      <c r="A52" s="4" t="s">
        <v>3</v>
      </c>
      <c r="B52" s="3">
        <f>B3+2</f>
        <v>7</v>
      </c>
      <c r="C52" s="2">
        <f>D52-B52</f>
        <v>15</v>
      </c>
      <c r="D52" s="2">
        <v>22</v>
      </c>
      <c r="F52" s="38" t="s">
        <v>60</v>
      </c>
      <c r="G52" t="str">
        <f>B52&amp;"C"&amp;D52</f>
        <v>7C22</v>
      </c>
      <c r="H52">
        <f t="shared" ref="H52:H53" si="7">COMBIN(D52,B52)</f>
        <v>170544</v>
      </c>
      <c r="I52" s="1" t="b">
        <f>I51&gt;I$2</f>
        <v>1</v>
      </c>
    </row>
    <row r="53" spans="1:9" ht="19.5" thickBot="1" x14ac:dyDescent="0.45">
      <c r="A53" s="7" t="s">
        <v>4</v>
      </c>
      <c r="B53" s="8">
        <f>B54-B51-B52</f>
        <v>15</v>
      </c>
      <c r="C53" s="8">
        <f>D53-B53</f>
        <v>36</v>
      </c>
      <c r="D53" s="8">
        <v>51</v>
      </c>
      <c r="F53" s="39" t="s">
        <v>61</v>
      </c>
      <c r="G53" s="9" t="str">
        <f>B53&amp;"C"&amp;D53</f>
        <v>15C51</v>
      </c>
      <c r="H53" s="22">
        <f t="shared" si="7"/>
        <v>3188675231420</v>
      </c>
    </row>
    <row r="54" spans="1:9" ht="19.5" thickTop="1" x14ac:dyDescent="0.4">
      <c r="A54" s="5" t="s">
        <v>5</v>
      </c>
      <c r="B54" s="6">
        <v>31</v>
      </c>
      <c r="C54" s="6">
        <v>69</v>
      </c>
      <c r="D54" s="6">
        <f>SUM(D51:D53)</f>
        <v>100</v>
      </c>
      <c r="F54" s="25" t="s">
        <v>62</v>
      </c>
      <c r="G54" t="str">
        <f>B54&amp;"C"&amp;D54</f>
        <v>31C100</v>
      </c>
      <c r="H54" s="23">
        <f>COMBIN(D54,B54)</f>
        <v>6.6324638306863368E+25</v>
      </c>
    </row>
    <row r="56" spans="1:9" x14ac:dyDescent="0.4">
      <c r="A56" s="4"/>
      <c r="B56" s="4" t="s">
        <v>0</v>
      </c>
      <c r="C56" s="4" t="s">
        <v>1</v>
      </c>
      <c r="D56" s="4" t="s">
        <v>5</v>
      </c>
      <c r="H56" s="38" t="s">
        <v>63</v>
      </c>
    </row>
    <row r="57" spans="1:9" x14ac:dyDescent="0.4">
      <c r="A57" s="4" t="s">
        <v>2</v>
      </c>
      <c r="B57" s="3">
        <f>B2+1</f>
        <v>9</v>
      </c>
      <c r="C57" s="2">
        <f>D57-B57</f>
        <v>18</v>
      </c>
      <c r="D57" s="2">
        <v>27</v>
      </c>
      <c r="F57" s="38" t="s">
        <v>59</v>
      </c>
      <c r="G57" t="str">
        <f>B57&amp;"C"&amp;D57</f>
        <v>9C27</v>
      </c>
      <c r="H57">
        <f>COMBIN(D57,B57)</f>
        <v>4686825.0000000009</v>
      </c>
      <c r="I57" s="24">
        <f>H57*H58*H59/H60</f>
        <v>2.9210661213112981E-2</v>
      </c>
    </row>
    <row r="58" spans="1:9" x14ac:dyDescent="0.4">
      <c r="A58" s="4" t="s">
        <v>3</v>
      </c>
      <c r="B58" s="3">
        <f>B3+3</f>
        <v>8</v>
      </c>
      <c r="C58" s="2">
        <f>D58-B58</f>
        <v>14</v>
      </c>
      <c r="D58" s="2">
        <v>22</v>
      </c>
      <c r="F58" s="38" t="s">
        <v>60</v>
      </c>
      <c r="G58" t="str">
        <f>B58&amp;"C"&amp;D58</f>
        <v>8C22</v>
      </c>
      <c r="H58">
        <f t="shared" ref="H58:H59" si="8">COMBIN(D58,B58)</f>
        <v>319770</v>
      </c>
      <c r="I58" s="1" t="b">
        <f>I57&gt;I$2</f>
        <v>1</v>
      </c>
    </row>
    <row r="59" spans="1:9" ht="19.5" thickBot="1" x14ac:dyDescent="0.45">
      <c r="A59" s="7" t="s">
        <v>4</v>
      </c>
      <c r="B59" s="8">
        <f>B60-B57-B58</f>
        <v>14</v>
      </c>
      <c r="C59" s="8">
        <f>D59-B59</f>
        <v>37</v>
      </c>
      <c r="D59" s="8">
        <v>51</v>
      </c>
      <c r="F59" s="39" t="s">
        <v>61</v>
      </c>
      <c r="G59" s="9" t="str">
        <f>B59&amp;"C"&amp;D59</f>
        <v>14C51</v>
      </c>
      <c r="H59" s="22">
        <f t="shared" si="8"/>
        <v>1292706174899.9998</v>
      </c>
    </row>
    <row r="60" spans="1:9" ht="19.5" thickTop="1" x14ac:dyDescent="0.4">
      <c r="A60" s="5" t="s">
        <v>5</v>
      </c>
      <c r="B60" s="6">
        <v>31</v>
      </c>
      <c r="C60" s="6">
        <v>69</v>
      </c>
      <c r="D60" s="6">
        <f>SUM(D57:D59)</f>
        <v>100</v>
      </c>
      <c r="F60" s="25" t="s">
        <v>62</v>
      </c>
      <c r="G60" t="str">
        <f>B60&amp;"C"&amp;D60</f>
        <v>31C100</v>
      </c>
      <c r="H60" s="23">
        <f>COMBIN(D60,B60)</f>
        <v>6.6324638306863368E+25</v>
      </c>
    </row>
    <row r="62" spans="1:9" x14ac:dyDescent="0.4">
      <c r="A62" s="4"/>
      <c r="B62" s="4" t="s">
        <v>0</v>
      </c>
      <c r="C62" s="4" t="s">
        <v>1</v>
      </c>
      <c r="D62" s="4" t="s">
        <v>5</v>
      </c>
      <c r="H62" s="38" t="s">
        <v>63</v>
      </c>
    </row>
    <row r="63" spans="1:9" x14ac:dyDescent="0.4">
      <c r="A63" s="4" t="s">
        <v>2</v>
      </c>
      <c r="B63" s="3">
        <f>B2+2</f>
        <v>10</v>
      </c>
      <c r="C63" s="2">
        <f>D63-B63</f>
        <v>17</v>
      </c>
      <c r="D63" s="2">
        <v>27</v>
      </c>
      <c r="F63" s="38" t="s">
        <v>59</v>
      </c>
      <c r="G63" t="str">
        <f>B63&amp;"C"&amp;D63</f>
        <v>10C27</v>
      </c>
      <c r="H63">
        <f>COMBIN(D63,B63)</f>
        <v>8436285</v>
      </c>
      <c r="I63" s="24">
        <f>H63*H64*H65/H66</f>
        <v>3.0262245016785046E-2</v>
      </c>
    </row>
    <row r="64" spans="1:9" x14ac:dyDescent="0.4">
      <c r="A64" s="4" t="s">
        <v>3</v>
      </c>
      <c r="B64" s="3">
        <f>B3+1</f>
        <v>6</v>
      </c>
      <c r="C64" s="2">
        <f>D64-B64</f>
        <v>16</v>
      </c>
      <c r="D64" s="2">
        <v>22</v>
      </c>
      <c r="F64" s="38" t="s">
        <v>60</v>
      </c>
      <c r="G64" t="str">
        <f>B64&amp;"C"&amp;D64</f>
        <v>6C22</v>
      </c>
      <c r="H64">
        <f t="shared" ref="H64:H65" si="9">COMBIN(D64,B64)</f>
        <v>74613</v>
      </c>
      <c r="I64" s="1" t="b">
        <f>I63&gt;I$2</f>
        <v>1</v>
      </c>
    </row>
    <row r="65" spans="1:9" ht="19.5" thickBot="1" x14ac:dyDescent="0.45">
      <c r="A65" s="7" t="s">
        <v>4</v>
      </c>
      <c r="B65" s="8">
        <f>B66-B63-B64</f>
        <v>15</v>
      </c>
      <c r="C65" s="8">
        <f>D65-B65</f>
        <v>36</v>
      </c>
      <c r="D65" s="8">
        <v>51</v>
      </c>
      <c r="F65" s="39" t="s">
        <v>61</v>
      </c>
      <c r="G65" s="9" t="str">
        <f>B65&amp;"C"&amp;D65</f>
        <v>15C51</v>
      </c>
      <c r="H65" s="22">
        <f t="shared" si="9"/>
        <v>3188675231420</v>
      </c>
    </row>
    <row r="66" spans="1:9" ht="19.5" thickTop="1" x14ac:dyDescent="0.4">
      <c r="A66" s="5" t="s">
        <v>5</v>
      </c>
      <c r="B66" s="6">
        <v>31</v>
      </c>
      <c r="C66" s="6">
        <v>69</v>
      </c>
      <c r="D66" s="6">
        <f>SUM(D63:D65)</f>
        <v>100</v>
      </c>
      <c r="F66" s="25" t="s">
        <v>62</v>
      </c>
      <c r="G66" t="str">
        <f>B66&amp;"C"&amp;D66</f>
        <v>31C100</v>
      </c>
      <c r="H66" s="23">
        <f>COMBIN(D66,B66)</f>
        <v>6.6324638306863368E+25</v>
      </c>
    </row>
    <row r="68" spans="1:9" x14ac:dyDescent="0.4">
      <c r="A68" s="4"/>
      <c r="B68" s="4" t="s">
        <v>0</v>
      </c>
      <c r="C68" s="4" t="s">
        <v>1</v>
      </c>
      <c r="D68" s="4" t="s">
        <v>5</v>
      </c>
      <c r="H68" s="38" t="s">
        <v>63</v>
      </c>
    </row>
    <row r="69" spans="1:9" x14ac:dyDescent="0.4">
      <c r="A69" s="4" t="s">
        <v>2</v>
      </c>
      <c r="B69" s="3">
        <f>B2+2</f>
        <v>10</v>
      </c>
      <c r="C69" s="2">
        <f>D69-B69</f>
        <v>17</v>
      </c>
      <c r="D69" s="2">
        <v>27</v>
      </c>
      <c r="F69" s="38" t="s">
        <v>59</v>
      </c>
      <c r="G69" t="str">
        <f>B69&amp;"C"&amp;D69</f>
        <v>10C27</v>
      </c>
      <c r="H69">
        <f>COMBIN(D69,B69)</f>
        <v>8436285</v>
      </c>
      <c r="I69" s="24">
        <f>H69*H70*H71/H72</f>
        <v>2.8042234764588458E-2</v>
      </c>
    </row>
    <row r="70" spans="1:9" x14ac:dyDescent="0.4">
      <c r="A70" s="4" t="s">
        <v>3</v>
      </c>
      <c r="B70" s="3">
        <f>B3+2</f>
        <v>7</v>
      </c>
      <c r="C70" s="2">
        <f>D70-B70</f>
        <v>15</v>
      </c>
      <c r="D70" s="2">
        <v>22</v>
      </c>
      <c r="F70" s="38" t="s">
        <v>60</v>
      </c>
      <c r="G70" t="str">
        <f>B70&amp;"C"&amp;D70</f>
        <v>7C22</v>
      </c>
      <c r="H70">
        <f t="shared" ref="H70:H71" si="10">COMBIN(D70,B70)</f>
        <v>170544</v>
      </c>
      <c r="I70" s="1" t="b">
        <f>I69&gt;I$2</f>
        <v>1</v>
      </c>
    </row>
    <row r="71" spans="1:9" ht="19.5" thickBot="1" x14ac:dyDescent="0.45">
      <c r="A71" s="7" t="s">
        <v>4</v>
      </c>
      <c r="B71" s="8">
        <f>B72-B69-B70</f>
        <v>14</v>
      </c>
      <c r="C71" s="8">
        <f>D71-B71</f>
        <v>37</v>
      </c>
      <c r="D71" s="8">
        <v>51</v>
      </c>
      <c r="F71" s="39" t="s">
        <v>61</v>
      </c>
      <c r="G71" s="9" t="str">
        <f>B71&amp;"C"&amp;D71</f>
        <v>14C51</v>
      </c>
      <c r="H71" s="22">
        <f t="shared" si="10"/>
        <v>1292706174899.9998</v>
      </c>
    </row>
    <row r="72" spans="1:9" ht="19.5" thickTop="1" x14ac:dyDescent="0.4">
      <c r="A72" s="5" t="s">
        <v>5</v>
      </c>
      <c r="B72" s="6">
        <v>31</v>
      </c>
      <c r="C72" s="6">
        <v>69</v>
      </c>
      <c r="D72" s="6">
        <f>SUM(D69:D71)</f>
        <v>100</v>
      </c>
      <c r="F72" s="25" t="s">
        <v>62</v>
      </c>
      <c r="G72" t="str">
        <f>B72&amp;"C"&amp;D72</f>
        <v>31C100</v>
      </c>
      <c r="H72" s="23">
        <f>COMBIN(D72,B72)</f>
        <v>6.6324638306863368E+25</v>
      </c>
    </row>
    <row r="74" spans="1:9" x14ac:dyDescent="0.4">
      <c r="A74" s="4"/>
      <c r="B74" s="4" t="s">
        <v>0</v>
      </c>
      <c r="C74" s="4" t="s">
        <v>1</v>
      </c>
      <c r="D74" s="4" t="s">
        <v>5</v>
      </c>
      <c r="H74" s="38" t="s">
        <v>63</v>
      </c>
    </row>
    <row r="75" spans="1:9" x14ac:dyDescent="0.4">
      <c r="A75" s="4" t="s">
        <v>2</v>
      </c>
      <c r="B75" s="3">
        <f>B2-1</f>
        <v>7</v>
      </c>
      <c r="C75" s="2">
        <f>D75-B75</f>
        <v>20</v>
      </c>
      <c r="D75" s="2">
        <v>27</v>
      </c>
      <c r="F75" s="38" t="s">
        <v>59</v>
      </c>
      <c r="G75" t="str">
        <f>B75&amp;"C"&amp;D75</f>
        <v>7C27</v>
      </c>
      <c r="H75">
        <f>COMBIN(D75,B75)</f>
        <v>888030</v>
      </c>
      <c r="I75" s="24">
        <f>H75*H76*H77/H78</f>
        <v>2.7873120410196753E-2</v>
      </c>
    </row>
    <row r="76" spans="1:9" x14ac:dyDescent="0.4">
      <c r="A76" s="4" t="s">
        <v>3</v>
      </c>
      <c r="B76" s="3">
        <f>B3+1</f>
        <v>6</v>
      </c>
      <c r="C76" s="2">
        <f>D76-B76</f>
        <v>16</v>
      </c>
      <c r="D76" s="2">
        <v>22</v>
      </c>
      <c r="F76" s="38" t="s">
        <v>60</v>
      </c>
      <c r="G76" t="str">
        <f>B76&amp;"C"&amp;D76</f>
        <v>6C22</v>
      </c>
      <c r="H76">
        <f t="shared" ref="H76:H77" si="11">COMBIN(D76,B76)</f>
        <v>74613</v>
      </c>
      <c r="I76" s="1" t="b">
        <f>I75&gt;I$2</f>
        <v>1</v>
      </c>
    </row>
    <row r="77" spans="1:9" ht="19.5" thickBot="1" x14ac:dyDescent="0.45">
      <c r="A77" s="7" t="s">
        <v>4</v>
      </c>
      <c r="B77" s="8">
        <f>B78-B75-B76</f>
        <v>18</v>
      </c>
      <c r="C77" s="8">
        <f>D77-B77</f>
        <v>33</v>
      </c>
      <c r="D77" s="8">
        <v>51</v>
      </c>
      <c r="F77" s="39" t="s">
        <v>61</v>
      </c>
      <c r="G77" s="9" t="str">
        <f>B77&amp;"C"&amp;D77</f>
        <v>18C51</v>
      </c>
      <c r="H77" s="22">
        <f t="shared" si="11"/>
        <v>27900908274924.996</v>
      </c>
    </row>
    <row r="78" spans="1:9" ht="19.5" thickTop="1" x14ac:dyDescent="0.4">
      <c r="A78" s="5" t="s">
        <v>5</v>
      </c>
      <c r="B78" s="6">
        <v>31</v>
      </c>
      <c r="C78" s="6">
        <v>69</v>
      </c>
      <c r="D78" s="6">
        <f>SUM(D75:D77)</f>
        <v>100</v>
      </c>
      <c r="F78" s="25" t="s">
        <v>62</v>
      </c>
      <c r="G78" t="str">
        <f>B78&amp;"C"&amp;D78</f>
        <v>31C100</v>
      </c>
      <c r="H78" s="23">
        <f>COMBIN(D78,B78)</f>
        <v>6.6324638306863368E+25</v>
      </c>
    </row>
    <row r="80" spans="1:9" x14ac:dyDescent="0.4">
      <c r="A80" s="4"/>
      <c r="B80" s="4" t="s">
        <v>0</v>
      </c>
      <c r="C80" s="4" t="s">
        <v>1</v>
      </c>
      <c r="D80" s="4" t="s">
        <v>5</v>
      </c>
      <c r="H80" s="38" t="s">
        <v>63</v>
      </c>
    </row>
    <row r="81" spans="1:9" x14ac:dyDescent="0.4">
      <c r="A81" s="4" t="s">
        <v>2</v>
      </c>
      <c r="B81" s="3">
        <f>B2-1</f>
        <v>7</v>
      </c>
      <c r="C81" s="2">
        <f>D81-B81</f>
        <v>20</v>
      </c>
      <c r="D81" s="2">
        <v>27</v>
      </c>
      <c r="F81" s="38" t="s">
        <v>59</v>
      </c>
      <c r="G81" t="str">
        <f>B81&amp;"C"&amp;D81</f>
        <v>7C27</v>
      </c>
      <c r="H81">
        <f>COMBIN(D81,B81)</f>
        <v>888030</v>
      </c>
      <c r="I81" s="24">
        <f>H81*H82*H83/H84</f>
        <v>3.3728817975364138E-2</v>
      </c>
    </row>
    <row r="82" spans="1:9" x14ac:dyDescent="0.4">
      <c r="A82" s="4" t="s">
        <v>3</v>
      </c>
      <c r="B82" s="3">
        <f>B3+2</f>
        <v>7</v>
      </c>
      <c r="C82" s="2">
        <f>D82-B82</f>
        <v>15</v>
      </c>
      <c r="D82" s="2">
        <v>22</v>
      </c>
      <c r="F82" s="38" t="s">
        <v>60</v>
      </c>
      <c r="G82" t="str">
        <f>B82&amp;"C"&amp;D82</f>
        <v>7C22</v>
      </c>
      <c r="H82">
        <f t="shared" ref="H82:H83" si="12">COMBIN(D82,B82)</f>
        <v>170544</v>
      </c>
      <c r="I82" s="1" t="b">
        <f>I81&gt;I$2</f>
        <v>1</v>
      </c>
    </row>
    <row r="83" spans="1:9" ht="19.5" thickBot="1" x14ac:dyDescent="0.45">
      <c r="A83" s="7" t="s">
        <v>4</v>
      </c>
      <c r="B83" s="8">
        <f>B84-B81-B82</f>
        <v>17</v>
      </c>
      <c r="C83" s="8">
        <f>D83-B83</f>
        <v>34</v>
      </c>
      <c r="D83" s="8">
        <v>51</v>
      </c>
      <c r="F83" s="39" t="s">
        <v>61</v>
      </c>
      <c r="G83" s="9" t="str">
        <f>B83&amp;"C"&amp;D83</f>
        <v>17C51</v>
      </c>
      <c r="H83" s="22">
        <f t="shared" si="12"/>
        <v>14771069086725</v>
      </c>
    </row>
    <row r="84" spans="1:9" ht="19.5" thickTop="1" x14ac:dyDescent="0.4">
      <c r="A84" s="5" t="s">
        <v>5</v>
      </c>
      <c r="B84" s="6">
        <v>31</v>
      </c>
      <c r="C84" s="6">
        <v>69</v>
      </c>
      <c r="D84" s="6">
        <f>SUM(D81:D83)</f>
        <v>100</v>
      </c>
      <c r="F84" s="25" t="s">
        <v>62</v>
      </c>
      <c r="G84" t="str">
        <f>B84&amp;"C"&amp;D84</f>
        <v>31C100</v>
      </c>
      <c r="H84" s="23">
        <f>COMBIN(D84,B84)</f>
        <v>6.6324638306863368E+25</v>
      </c>
    </row>
    <row r="86" spans="1:9" x14ac:dyDescent="0.4">
      <c r="A86" s="4"/>
      <c r="B86" s="4" t="s">
        <v>0</v>
      </c>
      <c r="C86" s="4" t="s">
        <v>1</v>
      </c>
      <c r="D86" s="4" t="s">
        <v>5</v>
      </c>
      <c r="H86" s="38" t="s">
        <v>63</v>
      </c>
    </row>
    <row r="87" spans="1:9" x14ac:dyDescent="0.4">
      <c r="A87" s="4" t="s">
        <v>2</v>
      </c>
      <c r="B87" s="3">
        <f>B2-1</f>
        <v>7</v>
      </c>
      <c r="C87" s="2">
        <f>D87-B87</f>
        <v>20</v>
      </c>
      <c r="D87" s="2">
        <v>27</v>
      </c>
      <c r="F87" s="38" t="s">
        <v>59</v>
      </c>
      <c r="G87" t="str">
        <f>B87&amp;"C"&amp;D87</f>
        <v>7C27</v>
      </c>
      <c r="H87">
        <f>COMBIN(D87,B87)</f>
        <v>888030</v>
      </c>
      <c r="I87" s="24">
        <f>H87*H88*H89/H90</f>
        <v>3.0717316370420925E-2</v>
      </c>
    </row>
    <row r="88" spans="1:9" x14ac:dyDescent="0.4">
      <c r="A88" s="4" t="s">
        <v>3</v>
      </c>
      <c r="B88" s="3">
        <f>B3+3</f>
        <v>8</v>
      </c>
      <c r="C88" s="2">
        <f>D88-B88</f>
        <v>14</v>
      </c>
      <c r="D88" s="2">
        <v>22</v>
      </c>
      <c r="F88" s="38" t="s">
        <v>60</v>
      </c>
      <c r="G88" t="str">
        <f>B88&amp;"C"&amp;D88</f>
        <v>8C22</v>
      </c>
      <c r="H88">
        <f t="shared" ref="H88:H89" si="13">COMBIN(D88,B88)</f>
        <v>319770</v>
      </c>
      <c r="I88" s="1" t="b">
        <f>I87&gt;I$2</f>
        <v>1</v>
      </c>
    </row>
    <row r="89" spans="1:9" ht="19.5" thickBot="1" x14ac:dyDescent="0.45">
      <c r="A89" s="7" t="s">
        <v>4</v>
      </c>
      <c r="B89" s="8">
        <f>B90-B87-B88</f>
        <v>16</v>
      </c>
      <c r="C89" s="8">
        <f>D89-B89</f>
        <v>35</v>
      </c>
      <c r="D89" s="8">
        <v>51</v>
      </c>
      <c r="F89" s="39" t="s">
        <v>61</v>
      </c>
      <c r="G89" s="9" t="str">
        <f>B89&amp;"C"&amp;D89</f>
        <v>16C51</v>
      </c>
      <c r="H89" s="22">
        <f t="shared" si="13"/>
        <v>7174519270695.002</v>
      </c>
    </row>
    <row r="90" spans="1:9" ht="19.5" thickTop="1" x14ac:dyDescent="0.4">
      <c r="A90" s="5" t="s">
        <v>5</v>
      </c>
      <c r="B90" s="6">
        <v>31</v>
      </c>
      <c r="C90" s="6">
        <v>69</v>
      </c>
      <c r="D90" s="6">
        <f>SUM(D87:D89)</f>
        <v>100</v>
      </c>
      <c r="F90" s="25" t="s">
        <v>62</v>
      </c>
      <c r="G90" t="str">
        <f>B90&amp;"C"&amp;D90</f>
        <v>31C100</v>
      </c>
      <c r="H90" s="23">
        <f>COMBIN(D90,B90)</f>
        <v>6.6324638306863368E+25</v>
      </c>
    </row>
    <row r="92" spans="1:9" x14ac:dyDescent="0.4">
      <c r="A92" s="4"/>
      <c r="B92" s="4" t="s">
        <v>0</v>
      </c>
      <c r="C92" s="4" t="s">
        <v>1</v>
      </c>
      <c r="D92" s="4" t="s">
        <v>5</v>
      </c>
      <c r="H92" s="38" t="s">
        <v>63</v>
      </c>
    </row>
    <row r="93" spans="1:9" x14ac:dyDescent="0.4">
      <c r="A93" s="4" t="s">
        <v>2</v>
      </c>
      <c r="B93" s="3">
        <f>B2-1</f>
        <v>7</v>
      </c>
      <c r="C93" s="2">
        <f>D93-B93</f>
        <v>20</v>
      </c>
      <c r="D93" s="2">
        <v>27</v>
      </c>
      <c r="F93" s="38" t="s">
        <v>59</v>
      </c>
      <c r="G93" t="str">
        <f>B93&amp;"C"&amp;D93</f>
        <v>7C27</v>
      </c>
      <c r="H93">
        <f>COMBIN(D93,B93)</f>
        <v>888030</v>
      </c>
      <c r="I93" s="24">
        <f>H93*H94*H95/H96</f>
        <v>2.1236663169673719E-2</v>
      </c>
    </row>
    <row r="94" spans="1:9" x14ac:dyDescent="0.4">
      <c r="A94" s="4" t="s">
        <v>3</v>
      </c>
      <c r="B94" s="3">
        <f>B3+4</f>
        <v>9</v>
      </c>
      <c r="C94" s="2">
        <f>D94-B94</f>
        <v>13</v>
      </c>
      <c r="D94" s="2">
        <v>22</v>
      </c>
      <c r="F94" s="38" t="s">
        <v>60</v>
      </c>
      <c r="G94" t="str">
        <f>B94&amp;"C"&amp;D94</f>
        <v>9C22</v>
      </c>
      <c r="H94">
        <f t="shared" ref="H94:H95" si="14">COMBIN(D94,B94)</f>
        <v>497420</v>
      </c>
      <c r="I94" s="1" t="b">
        <f>I93&gt;I$2</f>
        <v>0</v>
      </c>
    </row>
    <row r="95" spans="1:9" ht="19.5" thickBot="1" x14ac:dyDescent="0.45">
      <c r="A95" s="7" t="s">
        <v>4</v>
      </c>
      <c r="B95" s="8">
        <f>B96-B93-B94</f>
        <v>15</v>
      </c>
      <c r="C95" s="8">
        <f>D95-B95</f>
        <v>36</v>
      </c>
      <c r="D95" s="8">
        <v>51</v>
      </c>
      <c r="F95" s="39" t="s">
        <v>61</v>
      </c>
      <c r="G95" s="9" t="str">
        <f>B95&amp;"C"&amp;D95</f>
        <v>15C51</v>
      </c>
      <c r="H95" s="22">
        <f t="shared" si="14"/>
        <v>3188675231420</v>
      </c>
    </row>
    <row r="96" spans="1:9" ht="19.5" thickTop="1" x14ac:dyDescent="0.4">
      <c r="A96" s="5" t="s">
        <v>5</v>
      </c>
      <c r="B96" s="6">
        <v>31</v>
      </c>
      <c r="C96" s="6">
        <v>69</v>
      </c>
      <c r="D96" s="6">
        <f>SUM(D93:D95)</f>
        <v>100</v>
      </c>
      <c r="F96" s="25" t="s">
        <v>62</v>
      </c>
      <c r="G96" t="str">
        <f>B96&amp;"C"&amp;D96</f>
        <v>31C100</v>
      </c>
      <c r="H96" s="23">
        <f>COMBIN(D96,B96)</f>
        <v>6.6324638306863368E+25</v>
      </c>
    </row>
    <row r="97" spans="6:6" x14ac:dyDescent="0.4">
      <c r="F97" t="s">
        <v>15</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Normal="100" workbookViewId="0"/>
  </sheetViews>
  <sheetFormatPr defaultRowHeight="18.75" x14ac:dyDescent="0.4"/>
  <cols>
    <col min="1" max="2" width="9" style="29"/>
    <col min="3" max="3" width="15.75" bestFit="1" customWidth="1"/>
    <col min="4" max="4" width="22.75" bestFit="1" customWidth="1"/>
    <col min="6" max="6" width="21.375" bestFit="1" customWidth="1"/>
  </cols>
  <sheetData>
    <row r="1" spans="1:7" ht="19.5" thickBot="1" x14ac:dyDescent="0.45">
      <c r="A1" s="28" t="s">
        <v>20</v>
      </c>
      <c r="B1" s="28" t="s">
        <v>21</v>
      </c>
      <c r="C1" s="28" t="s">
        <v>30</v>
      </c>
      <c r="D1" s="28" t="s">
        <v>31</v>
      </c>
      <c r="F1" s="30" t="s">
        <v>27</v>
      </c>
      <c r="G1" s="2">
        <f>CORREL(C:C,D:D)</f>
        <v>6.5124695300281282E-2</v>
      </c>
    </row>
    <row r="2" spans="1:7" x14ac:dyDescent="0.4">
      <c r="A2" s="29" t="s">
        <v>22</v>
      </c>
      <c r="B2" s="29" t="s">
        <v>23</v>
      </c>
      <c r="C2">
        <f>IF(A2="男性",1,0)</f>
        <v>1</v>
      </c>
      <c r="D2">
        <f>IF(B2="管理",1,IF(B2="事務",3,2))</f>
        <v>1</v>
      </c>
      <c r="F2" s="31" t="s">
        <v>28</v>
      </c>
      <c r="G2" s="2">
        <f>G1^2</f>
        <v>4.2412259379544792E-3</v>
      </c>
    </row>
    <row r="3" spans="1:7" x14ac:dyDescent="0.4">
      <c r="A3" s="29" t="s">
        <v>22</v>
      </c>
      <c r="B3" s="29" t="s">
        <v>24</v>
      </c>
      <c r="C3">
        <f t="shared" ref="C3:C66" si="0">IF(A3="男性",1,2)</f>
        <v>1</v>
      </c>
      <c r="D3">
        <f t="shared" ref="D3:D66" si="1">IF(B3="管理",1,IF(B3="事務",3,2))</f>
        <v>3</v>
      </c>
      <c r="F3" s="2" t="s">
        <v>29</v>
      </c>
      <c r="G3" s="2">
        <f>(COUNT(C:C)-1)*G2</f>
        <v>0.41988136785749341</v>
      </c>
    </row>
    <row r="4" spans="1:7" x14ac:dyDescent="0.4">
      <c r="A4" s="29" t="s">
        <v>25</v>
      </c>
      <c r="B4" s="29" t="s">
        <v>24</v>
      </c>
      <c r="C4">
        <f t="shared" si="0"/>
        <v>2</v>
      </c>
      <c r="D4">
        <f t="shared" si="1"/>
        <v>3</v>
      </c>
    </row>
    <row r="5" spans="1:7" x14ac:dyDescent="0.4">
      <c r="A5" s="29" t="s">
        <v>25</v>
      </c>
      <c r="B5" s="29" t="s">
        <v>24</v>
      </c>
      <c r="C5">
        <f t="shared" si="0"/>
        <v>2</v>
      </c>
      <c r="D5">
        <f t="shared" si="1"/>
        <v>3</v>
      </c>
    </row>
    <row r="6" spans="1:7" x14ac:dyDescent="0.4">
      <c r="A6" s="29" t="s">
        <v>22</v>
      </c>
      <c r="B6" s="29" t="s">
        <v>26</v>
      </c>
      <c r="C6">
        <f t="shared" si="0"/>
        <v>1</v>
      </c>
      <c r="D6">
        <f t="shared" si="1"/>
        <v>2</v>
      </c>
    </row>
    <row r="7" spans="1:7" x14ac:dyDescent="0.4">
      <c r="A7" s="29" t="s">
        <v>22</v>
      </c>
      <c r="B7" s="29" t="s">
        <v>24</v>
      </c>
      <c r="C7">
        <f t="shared" si="0"/>
        <v>1</v>
      </c>
      <c r="D7">
        <f t="shared" si="1"/>
        <v>3</v>
      </c>
    </row>
    <row r="8" spans="1:7" x14ac:dyDescent="0.4">
      <c r="A8" s="29" t="s">
        <v>22</v>
      </c>
      <c r="B8" s="29" t="s">
        <v>23</v>
      </c>
      <c r="C8">
        <f t="shared" si="0"/>
        <v>1</v>
      </c>
      <c r="D8">
        <f t="shared" si="1"/>
        <v>1</v>
      </c>
    </row>
    <row r="9" spans="1:7" x14ac:dyDescent="0.4">
      <c r="A9" s="29" t="s">
        <v>25</v>
      </c>
      <c r="B9" s="29" t="s">
        <v>26</v>
      </c>
      <c r="C9">
        <f t="shared" si="0"/>
        <v>2</v>
      </c>
      <c r="D9">
        <f t="shared" si="1"/>
        <v>2</v>
      </c>
    </row>
    <row r="10" spans="1:7" x14ac:dyDescent="0.4">
      <c r="A10" s="29" t="s">
        <v>25</v>
      </c>
      <c r="B10" s="29" t="s">
        <v>24</v>
      </c>
      <c r="C10">
        <f t="shared" si="0"/>
        <v>2</v>
      </c>
      <c r="D10">
        <f t="shared" si="1"/>
        <v>3</v>
      </c>
    </row>
    <row r="11" spans="1:7" x14ac:dyDescent="0.4">
      <c r="A11" s="29" t="s">
        <v>25</v>
      </c>
      <c r="B11" s="29" t="s">
        <v>23</v>
      </c>
      <c r="C11">
        <f t="shared" si="0"/>
        <v>2</v>
      </c>
      <c r="D11">
        <f t="shared" si="1"/>
        <v>1</v>
      </c>
    </row>
    <row r="12" spans="1:7" x14ac:dyDescent="0.4">
      <c r="A12" s="29" t="s">
        <v>25</v>
      </c>
      <c r="B12" s="29" t="s">
        <v>24</v>
      </c>
      <c r="C12">
        <f t="shared" si="0"/>
        <v>2</v>
      </c>
      <c r="D12">
        <f t="shared" si="1"/>
        <v>3</v>
      </c>
    </row>
    <row r="13" spans="1:7" x14ac:dyDescent="0.4">
      <c r="A13" s="29" t="s">
        <v>22</v>
      </c>
      <c r="B13" s="29" t="s">
        <v>26</v>
      </c>
      <c r="C13">
        <f t="shared" si="0"/>
        <v>1</v>
      </c>
      <c r="D13">
        <f t="shared" si="1"/>
        <v>2</v>
      </c>
    </row>
    <row r="14" spans="1:7" x14ac:dyDescent="0.4">
      <c r="A14" s="29" t="s">
        <v>22</v>
      </c>
      <c r="B14" s="29" t="s">
        <v>24</v>
      </c>
      <c r="C14">
        <f t="shared" si="0"/>
        <v>1</v>
      </c>
      <c r="D14">
        <f t="shared" si="1"/>
        <v>3</v>
      </c>
    </row>
    <row r="15" spans="1:7" x14ac:dyDescent="0.4">
      <c r="A15" s="29" t="s">
        <v>25</v>
      </c>
      <c r="B15" s="29" t="s">
        <v>24</v>
      </c>
      <c r="C15">
        <f t="shared" si="0"/>
        <v>2</v>
      </c>
      <c r="D15">
        <f t="shared" si="1"/>
        <v>3</v>
      </c>
    </row>
    <row r="16" spans="1:7" x14ac:dyDescent="0.4">
      <c r="A16" s="29" t="s">
        <v>22</v>
      </c>
      <c r="B16" s="29" t="s">
        <v>24</v>
      </c>
      <c r="C16">
        <f t="shared" si="0"/>
        <v>1</v>
      </c>
      <c r="D16">
        <f t="shared" si="1"/>
        <v>3</v>
      </c>
    </row>
    <row r="17" spans="1:4" x14ac:dyDescent="0.4">
      <c r="A17" s="29" t="s">
        <v>22</v>
      </c>
      <c r="B17" s="29" t="s">
        <v>24</v>
      </c>
      <c r="C17">
        <f t="shared" si="0"/>
        <v>1</v>
      </c>
      <c r="D17">
        <f t="shared" si="1"/>
        <v>3</v>
      </c>
    </row>
    <row r="18" spans="1:4" x14ac:dyDescent="0.4">
      <c r="A18" s="29" t="s">
        <v>22</v>
      </c>
      <c r="B18" s="29" t="s">
        <v>24</v>
      </c>
      <c r="C18">
        <f t="shared" si="0"/>
        <v>1</v>
      </c>
      <c r="D18">
        <f t="shared" si="1"/>
        <v>3</v>
      </c>
    </row>
    <row r="19" spans="1:4" x14ac:dyDescent="0.4">
      <c r="A19" s="29" t="s">
        <v>25</v>
      </c>
      <c r="B19" s="29" t="s">
        <v>23</v>
      </c>
      <c r="C19">
        <f t="shared" si="0"/>
        <v>2</v>
      </c>
      <c r="D19">
        <f t="shared" si="1"/>
        <v>1</v>
      </c>
    </row>
    <row r="20" spans="1:4" x14ac:dyDescent="0.4">
      <c r="A20" s="29" t="s">
        <v>22</v>
      </c>
      <c r="B20" s="29" t="s">
        <v>24</v>
      </c>
      <c r="C20">
        <f t="shared" si="0"/>
        <v>1</v>
      </c>
      <c r="D20">
        <f t="shared" si="1"/>
        <v>3</v>
      </c>
    </row>
    <row r="21" spans="1:4" x14ac:dyDescent="0.4">
      <c r="A21" s="29" t="s">
        <v>22</v>
      </c>
      <c r="B21" s="29" t="s">
        <v>26</v>
      </c>
      <c r="C21">
        <f t="shared" si="0"/>
        <v>1</v>
      </c>
      <c r="D21">
        <f t="shared" si="1"/>
        <v>2</v>
      </c>
    </row>
    <row r="22" spans="1:4" x14ac:dyDescent="0.4">
      <c r="A22" s="29" t="s">
        <v>25</v>
      </c>
      <c r="B22" s="29" t="s">
        <v>26</v>
      </c>
      <c r="C22">
        <f t="shared" si="0"/>
        <v>2</v>
      </c>
      <c r="D22">
        <f t="shared" si="1"/>
        <v>2</v>
      </c>
    </row>
    <row r="23" spans="1:4" x14ac:dyDescent="0.4">
      <c r="A23" s="29" t="s">
        <v>22</v>
      </c>
      <c r="B23" s="29" t="s">
        <v>24</v>
      </c>
      <c r="C23">
        <f t="shared" si="0"/>
        <v>1</v>
      </c>
      <c r="D23">
        <f t="shared" si="1"/>
        <v>3</v>
      </c>
    </row>
    <row r="24" spans="1:4" x14ac:dyDescent="0.4">
      <c r="A24" s="29" t="s">
        <v>25</v>
      </c>
      <c r="B24" s="29" t="s">
        <v>24</v>
      </c>
      <c r="C24">
        <f t="shared" si="0"/>
        <v>2</v>
      </c>
      <c r="D24">
        <f t="shared" si="1"/>
        <v>3</v>
      </c>
    </row>
    <row r="25" spans="1:4" x14ac:dyDescent="0.4">
      <c r="A25" s="29" t="s">
        <v>25</v>
      </c>
      <c r="B25" s="29" t="s">
        <v>26</v>
      </c>
      <c r="C25">
        <f t="shared" si="0"/>
        <v>2</v>
      </c>
      <c r="D25">
        <f t="shared" si="1"/>
        <v>2</v>
      </c>
    </row>
    <row r="26" spans="1:4" x14ac:dyDescent="0.4">
      <c r="A26" s="29" t="s">
        <v>25</v>
      </c>
      <c r="B26" s="29" t="s">
        <v>24</v>
      </c>
      <c r="C26">
        <f t="shared" si="0"/>
        <v>2</v>
      </c>
      <c r="D26">
        <f t="shared" si="1"/>
        <v>3</v>
      </c>
    </row>
    <row r="27" spans="1:4" x14ac:dyDescent="0.4">
      <c r="A27" s="29" t="s">
        <v>22</v>
      </c>
      <c r="B27" s="29" t="s">
        <v>24</v>
      </c>
      <c r="C27">
        <f t="shared" si="0"/>
        <v>1</v>
      </c>
      <c r="D27">
        <f t="shared" si="1"/>
        <v>3</v>
      </c>
    </row>
    <row r="28" spans="1:4" x14ac:dyDescent="0.4">
      <c r="A28" s="29" t="s">
        <v>22</v>
      </c>
      <c r="B28" s="29" t="s">
        <v>23</v>
      </c>
      <c r="C28">
        <f t="shared" si="0"/>
        <v>1</v>
      </c>
      <c r="D28">
        <f t="shared" si="1"/>
        <v>1</v>
      </c>
    </row>
    <row r="29" spans="1:4" x14ac:dyDescent="0.4">
      <c r="A29" s="29" t="s">
        <v>22</v>
      </c>
      <c r="B29" s="29" t="s">
        <v>24</v>
      </c>
      <c r="C29">
        <f t="shared" si="0"/>
        <v>1</v>
      </c>
      <c r="D29">
        <f t="shared" si="1"/>
        <v>3</v>
      </c>
    </row>
    <row r="30" spans="1:4" x14ac:dyDescent="0.4">
      <c r="A30" s="29" t="s">
        <v>22</v>
      </c>
      <c r="B30" s="29" t="s">
        <v>23</v>
      </c>
      <c r="C30">
        <f t="shared" si="0"/>
        <v>1</v>
      </c>
      <c r="D30">
        <f t="shared" si="1"/>
        <v>1</v>
      </c>
    </row>
    <row r="31" spans="1:4" x14ac:dyDescent="0.4">
      <c r="A31" s="29" t="s">
        <v>22</v>
      </c>
      <c r="B31" s="29" t="s">
        <v>24</v>
      </c>
      <c r="C31">
        <f t="shared" si="0"/>
        <v>1</v>
      </c>
      <c r="D31">
        <f t="shared" si="1"/>
        <v>3</v>
      </c>
    </row>
    <row r="32" spans="1:4" x14ac:dyDescent="0.4">
      <c r="A32" s="29" t="s">
        <v>22</v>
      </c>
      <c r="B32" s="29" t="s">
        <v>24</v>
      </c>
      <c r="C32">
        <f t="shared" si="0"/>
        <v>1</v>
      </c>
      <c r="D32">
        <f t="shared" si="1"/>
        <v>3</v>
      </c>
    </row>
    <row r="33" spans="1:4" x14ac:dyDescent="0.4">
      <c r="A33" s="29" t="s">
        <v>25</v>
      </c>
      <c r="B33" s="29" t="s">
        <v>23</v>
      </c>
      <c r="C33">
        <f t="shared" si="0"/>
        <v>2</v>
      </c>
      <c r="D33">
        <f t="shared" si="1"/>
        <v>1</v>
      </c>
    </row>
    <row r="34" spans="1:4" x14ac:dyDescent="0.4">
      <c r="A34" s="29" t="s">
        <v>22</v>
      </c>
      <c r="B34" s="29" t="s">
        <v>24</v>
      </c>
      <c r="C34">
        <f t="shared" si="0"/>
        <v>1</v>
      </c>
      <c r="D34">
        <f t="shared" si="1"/>
        <v>3</v>
      </c>
    </row>
    <row r="35" spans="1:4" x14ac:dyDescent="0.4">
      <c r="A35" s="29" t="s">
        <v>22</v>
      </c>
      <c r="B35" s="29" t="s">
        <v>23</v>
      </c>
      <c r="C35">
        <f t="shared" si="0"/>
        <v>1</v>
      </c>
      <c r="D35">
        <f t="shared" si="1"/>
        <v>1</v>
      </c>
    </row>
    <row r="36" spans="1:4" x14ac:dyDescent="0.4">
      <c r="A36" s="29" t="s">
        <v>22</v>
      </c>
      <c r="B36" s="29" t="s">
        <v>23</v>
      </c>
      <c r="C36">
        <f t="shared" si="0"/>
        <v>1</v>
      </c>
      <c r="D36">
        <f t="shared" si="1"/>
        <v>1</v>
      </c>
    </row>
    <row r="37" spans="1:4" x14ac:dyDescent="0.4">
      <c r="A37" s="29" t="s">
        <v>25</v>
      </c>
      <c r="B37" s="29" t="s">
        <v>24</v>
      </c>
      <c r="C37">
        <f t="shared" si="0"/>
        <v>2</v>
      </c>
      <c r="D37">
        <f t="shared" si="1"/>
        <v>3</v>
      </c>
    </row>
    <row r="38" spans="1:4" x14ac:dyDescent="0.4">
      <c r="A38" s="29" t="s">
        <v>22</v>
      </c>
      <c r="B38" s="29" t="s">
        <v>24</v>
      </c>
      <c r="C38">
        <f t="shared" si="0"/>
        <v>1</v>
      </c>
      <c r="D38">
        <f t="shared" si="1"/>
        <v>3</v>
      </c>
    </row>
    <row r="39" spans="1:4" x14ac:dyDescent="0.4">
      <c r="A39" s="29" t="s">
        <v>22</v>
      </c>
      <c r="B39" s="29" t="s">
        <v>24</v>
      </c>
      <c r="C39">
        <f t="shared" si="0"/>
        <v>1</v>
      </c>
      <c r="D39">
        <f t="shared" si="1"/>
        <v>3</v>
      </c>
    </row>
    <row r="40" spans="1:4" x14ac:dyDescent="0.4">
      <c r="A40" s="29" t="s">
        <v>22</v>
      </c>
      <c r="B40" s="29" t="s">
        <v>26</v>
      </c>
      <c r="C40">
        <f t="shared" si="0"/>
        <v>1</v>
      </c>
      <c r="D40">
        <f t="shared" si="1"/>
        <v>2</v>
      </c>
    </row>
    <row r="41" spans="1:4" x14ac:dyDescent="0.4">
      <c r="A41" s="29" t="s">
        <v>25</v>
      </c>
      <c r="B41" s="29" t="s">
        <v>24</v>
      </c>
      <c r="C41">
        <f t="shared" si="0"/>
        <v>2</v>
      </c>
      <c r="D41">
        <f t="shared" si="1"/>
        <v>3</v>
      </c>
    </row>
    <row r="42" spans="1:4" x14ac:dyDescent="0.4">
      <c r="A42" s="29" t="s">
        <v>22</v>
      </c>
      <c r="B42" s="29" t="s">
        <v>26</v>
      </c>
      <c r="C42">
        <f t="shared" si="0"/>
        <v>1</v>
      </c>
      <c r="D42">
        <f t="shared" si="1"/>
        <v>2</v>
      </c>
    </row>
    <row r="43" spans="1:4" x14ac:dyDescent="0.4">
      <c r="A43" s="29" t="s">
        <v>22</v>
      </c>
      <c r="B43" s="29" t="s">
        <v>24</v>
      </c>
      <c r="C43">
        <f t="shared" si="0"/>
        <v>1</v>
      </c>
      <c r="D43">
        <f t="shared" si="1"/>
        <v>3</v>
      </c>
    </row>
    <row r="44" spans="1:4" x14ac:dyDescent="0.4">
      <c r="A44" s="29" t="s">
        <v>22</v>
      </c>
      <c r="B44" s="29" t="s">
        <v>24</v>
      </c>
      <c r="C44">
        <f t="shared" si="0"/>
        <v>1</v>
      </c>
      <c r="D44">
        <f t="shared" si="1"/>
        <v>3</v>
      </c>
    </row>
    <row r="45" spans="1:4" x14ac:dyDescent="0.4">
      <c r="A45" s="29" t="s">
        <v>22</v>
      </c>
      <c r="B45" s="29" t="s">
        <v>24</v>
      </c>
      <c r="C45">
        <f t="shared" si="0"/>
        <v>1</v>
      </c>
      <c r="D45">
        <f t="shared" si="1"/>
        <v>3</v>
      </c>
    </row>
    <row r="46" spans="1:4" x14ac:dyDescent="0.4">
      <c r="A46" s="29" t="s">
        <v>22</v>
      </c>
      <c r="B46" s="29" t="s">
        <v>26</v>
      </c>
      <c r="C46">
        <f t="shared" si="0"/>
        <v>1</v>
      </c>
      <c r="D46">
        <f t="shared" si="1"/>
        <v>2</v>
      </c>
    </row>
    <row r="47" spans="1:4" x14ac:dyDescent="0.4">
      <c r="A47" s="29" t="s">
        <v>25</v>
      </c>
      <c r="B47" s="29" t="s">
        <v>24</v>
      </c>
      <c r="C47">
        <f t="shared" si="0"/>
        <v>2</v>
      </c>
      <c r="D47">
        <f t="shared" si="1"/>
        <v>3</v>
      </c>
    </row>
    <row r="48" spans="1:4" x14ac:dyDescent="0.4">
      <c r="A48" s="29" t="s">
        <v>25</v>
      </c>
      <c r="B48" s="29" t="s">
        <v>24</v>
      </c>
      <c r="C48">
        <f t="shared" si="0"/>
        <v>2</v>
      </c>
      <c r="D48">
        <f t="shared" si="1"/>
        <v>3</v>
      </c>
    </row>
    <row r="49" spans="1:4" x14ac:dyDescent="0.4">
      <c r="A49" s="29" t="s">
        <v>22</v>
      </c>
      <c r="B49" s="29" t="s">
        <v>26</v>
      </c>
      <c r="C49">
        <f t="shared" si="0"/>
        <v>1</v>
      </c>
      <c r="D49">
        <f t="shared" si="1"/>
        <v>2</v>
      </c>
    </row>
    <row r="50" spans="1:4" x14ac:dyDescent="0.4">
      <c r="A50" s="29" t="s">
        <v>22</v>
      </c>
      <c r="B50" s="29" t="s">
        <v>24</v>
      </c>
      <c r="C50">
        <f t="shared" si="0"/>
        <v>1</v>
      </c>
      <c r="D50">
        <f t="shared" si="1"/>
        <v>3</v>
      </c>
    </row>
    <row r="51" spans="1:4" x14ac:dyDescent="0.4">
      <c r="A51" s="29" t="s">
        <v>22</v>
      </c>
      <c r="B51" s="29" t="s">
        <v>23</v>
      </c>
      <c r="C51">
        <f t="shared" si="0"/>
        <v>1</v>
      </c>
      <c r="D51">
        <f t="shared" si="1"/>
        <v>1</v>
      </c>
    </row>
    <row r="52" spans="1:4" x14ac:dyDescent="0.4">
      <c r="A52" s="29" t="s">
        <v>22</v>
      </c>
      <c r="B52" s="29" t="s">
        <v>24</v>
      </c>
      <c r="C52">
        <f t="shared" si="0"/>
        <v>1</v>
      </c>
      <c r="D52">
        <f t="shared" si="1"/>
        <v>3</v>
      </c>
    </row>
    <row r="53" spans="1:4" x14ac:dyDescent="0.4">
      <c r="A53" s="29" t="s">
        <v>22</v>
      </c>
      <c r="B53" s="29" t="s">
        <v>26</v>
      </c>
      <c r="C53">
        <f t="shared" si="0"/>
        <v>1</v>
      </c>
      <c r="D53">
        <f t="shared" si="1"/>
        <v>2</v>
      </c>
    </row>
    <row r="54" spans="1:4" x14ac:dyDescent="0.4">
      <c r="A54" s="29" t="s">
        <v>22</v>
      </c>
      <c r="B54" s="29" t="s">
        <v>23</v>
      </c>
      <c r="C54">
        <f t="shared" si="0"/>
        <v>1</v>
      </c>
      <c r="D54">
        <f t="shared" si="1"/>
        <v>1</v>
      </c>
    </row>
    <row r="55" spans="1:4" x14ac:dyDescent="0.4">
      <c r="A55" s="29" t="s">
        <v>22</v>
      </c>
      <c r="B55" s="29" t="s">
        <v>24</v>
      </c>
      <c r="C55">
        <f t="shared" si="0"/>
        <v>1</v>
      </c>
      <c r="D55">
        <f t="shared" si="1"/>
        <v>3</v>
      </c>
    </row>
    <row r="56" spans="1:4" x14ac:dyDescent="0.4">
      <c r="A56" s="29" t="s">
        <v>22</v>
      </c>
      <c r="B56" s="29" t="s">
        <v>24</v>
      </c>
      <c r="C56">
        <f t="shared" si="0"/>
        <v>1</v>
      </c>
      <c r="D56">
        <f t="shared" si="1"/>
        <v>3</v>
      </c>
    </row>
    <row r="57" spans="1:4" x14ac:dyDescent="0.4">
      <c r="A57" s="29" t="s">
        <v>22</v>
      </c>
      <c r="B57" s="29" t="s">
        <v>24</v>
      </c>
      <c r="C57">
        <f t="shared" si="0"/>
        <v>1</v>
      </c>
      <c r="D57">
        <f t="shared" si="1"/>
        <v>3</v>
      </c>
    </row>
    <row r="58" spans="1:4" x14ac:dyDescent="0.4">
      <c r="A58" s="29" t="s">
        <v>22</v>
      </c>
      <c r="B58" s="29" t="s">
        <v>24</v>
      </c>
      <c r="C58">
        <f t="shared" si="0"/>
        <v>1</v>
      </c>
      <c r="D58">
        <f t="shared" si="1"/>
        <v>3</v>
      </c>
    </row>
    <row r="59" spans="1:4" x14ac:dyDescent="0.4">
      <c r="A59" s="29" t="s">
        <v>25</v>
      </c>
      <c r="B59" s="29" t="s">
        <v>26</v>
      </c>
      <c r="C59">
        <f t="shared" si="0"/>
        <v>2</v>
      </c>
      <c r="D59">
        <f t="shared" si="1"/>
        <v>2</v>
      </c>
    </row>
    <row r="60" spans="1:4" x14ac:dyDescent="0.4">
      <c r="A60" s="29" t="s">
        <v>22</v>
      </c>
      <c r="B60" s="29" t="s">
        <v>24</v>
      </c>
      <c r="C60">
        <f t="shared" si="0"/>
        <v>1</v>
      </c>
      <c r="D60">
        <f t="shared" si="1"/>
        <v>3</v>
      </c>
    </row>
    <row r="61" spans="1:4" x14ac:dyDescent="0.4">
      <c r="A61" s="29" t="s">
        <v>22</v>
      </c>
      <c r="B61" s="29" t="s">
        <v>24</v>
      </c>
      <c r="C61">
        <f t="shared" si="0"/>
        <v>1</v>
      </c>
      <c r="D61">
        <f t="shared" si="1"/>
        <v>3</v>
      </c>
    </row>
    <row r="62" spans="1:4" x14ac:dyDescent="0.4">
      <c r="A62" s="29" t="s">
        <v>22</v>
      </c>
      <c r="B62" s="29" t="s">
        <v>24</v>
      </c>
      <c r="C62">
        <f t="shared" si="0"/>
        <v>1</v>
      </c>
      <c r="D62">
        <f t="shared" si="1"/>
        <v>3</v>
      </c>
    </row>
    <row r="63" spans="1:4" x14ac:dyDescent="0.4">
      <c r="A63" s="29" t="s">
        <v>25</v>
      </c>
      <c r="B63" s="29" t="s">
        <v>23</v>
      </c>
      <c r="C63">
        <f t="shared" si="0"/>
        <v>2</v>
      </c>
      <c r="D63">
        <f t="shared" si="1"/>
        <v>1</v>
      </c>
    </row>
    <row r="64" spans="1:4" x14ac:dyDescent="0.4">
      <c r="A64" s="29" t="s">
        <v>22</v>
      </c>
      <c r="B64" s="29" t="s">
        <v>23</v>
      </c>
      <c r="C64">
        <f t="shared" si="0"/>
        <v>1</v>
      </c>
      <c r="D64">
        <f t="shared" si="1"/>
        <v>1</v>
      </c>
    </row>
    <row r="65" spans="1:4" x14ac:dyDescent="0.4">
      <c r="A65" s="29" t="s">
        <v>22</v>
      </c>
      <c r="B65" s="29" t="s">
        <v>23</v>
      </c>
      <c r="C65">
        <f t="shared" si="0"/>
        <v>1</v>
      </c>
      <c r="D65">
        <f t="shared" si="1"/>
        <v>1</v>
      </c>
    </row>
    <row r="66" spans="1:4" x14ac:dyDescent="0.4">
      <c r="A66" s="29" t="s">
        <v>22</v>
      </c>
      <c r="B66" s="29" t="s">
        <v>24</v>
      </c>
      <c r="C66">
        <f t="shared" si="0"/>
        <v>1</v>
      </c>
      <c r="D66">
        <f t="shared" si="1"/>
        <v>3</v>
      </c>
    </row>
    <row r="67" spans="1:4" x14ac:dyDescent="0.4">
      <c r="A67" s="29" t="s">
        <v>25</v>
      </c>
      <c r="B67" s="29" t="s">
        <v>23</v>
      </c>
      <c r="C67">
        <f t="shared" ref="C67:C101" si="2">IF(A67="男性",1,2)</f>
        <v>2</v>
      </c>
      <c r="D67">
        <f t="shared" ref="D67:D101" si="3">IF(B67="管理",1,IF(B67="事務",3,2))</f>
        <v>1</v>
      </c>
    </row>
    <row r="68" spans="1:4" x14ac:dyDescent="0.4">
      <c r="A68" s="29" t="s">
        <v>22</v>
      </c>
      <c r="B68" s="29" t="s">
        <v>23</v>
      </c>
      <c r="C68">
        <f t="shared" si="2"/>
        <v>1</v>
      </c>
      <c r="D68">
        <f t="shared" si="3"/>
        <v>1</v>
      </c>
    </row>
    <row r="69" spans="1:4" x14ac:dyDescent="0.4">
      <c r="A69" s="29" t="s">
        <v>25</v>
      </c>
      <c r="B69" s="29" t="s">
        <v>23</v>
      </c>
      <c r="C69">
        <f t="shared" si="2"/>
        <v>2</v>
      </c>
      <c r="D69">
        <f t="shared" si="3"/>
        <v>1</v>
      </c>
    </row>
    <row r="70" spans="1:4" x14ac:dyDescent="0.4">
      <c r="A70" s="29" t="s">
        <v>22</v>
      </c>
      <c r="B70" s="29" t="s">
        <v>23</v>
      </c>
      <c r="C70">
        <f t="shared" si="2"/>
        <v>1</v>
      </c>
      <c r="D70">
        <f t="shared" si="3"/>
        <v>1</v>
      </c>
    </row>
    <row r="71" spans="1:4" x14ac:dyDescent="0.4">
      <c r="A71" s="29" t="s">
        <v>22</v>
      </c>
      <c r="B71" s="29" t="s">
        <v>24</v>
      </c>
      <c r="C71">
        <f t="shared" si="2"/>
        <v>1</v>
      </c>
      <c r="D71">
        <f t="shared" si="3"/>
        <v>3</v>
      </c>
    </row>
    <row r="72" spans="1:4" x14ac:dyDescent="0.4">
      <c r="A72" s="29" t="s">
        <v>22</v>
      </c>
      <c r="B72" s="29" t="s">
        <v>23</v>
      </c>
      <c r="C72">
        <f t="shared" si="2"/>
        <v>1</v>
      </c>
      <c r="D72">
        <f t="shared" si="3"/>
        <v>1</v>
      </c>
    </row>
    <row r="73" spans="1:4" x14ac:dyDescent="0.4">
      <c r="A73" s="29" t="s">
        <v>22</v>
      </c>
      <c r="B73" s="29" t="s">
        <v>23</v>
      </c>
      <c r="C73">
        <f t="shared" si="2"/>
        <v>1</v>
      </c>
      <c r="D73">
        <f t="shared" si="3"/>
        <v>1</v>
      </c>
    </row>
    <row r="74" spans="1:4" x14ac:dyDescent="0.4">
      <c r="A74" s="29" t="s">
        <v>22</v>
      </c>
      <c r="B74" s="29" t="s">
        <v>24</v>
      </c>
      <c r="C74">
        <f t="shared" si="2"/>
        <v>1</v>
      </c>
      <c r="D74">
        <f t="shared" si="3"/>
        <v>3</v>
      </c>
    </row>
    <row r="75" spans="1:4" x14ac:dyDescent="0.4">
      <c r="A75" s="29" t="s">
        <v>25</v>
      </c>
      <c r="B75" s="29" t="s">
        <v>24</v>
      </c>
      <c r="C75">
        <f t="shared" si="2"/>
        <v>2</v>
      </c>
      <c r="D75">
        <f t="shared" si="3"/>
        <v>3</v>
      </c>
    </row>
    <row r="76" spans="1:4" x14ac:dyDescent="0.4">
      <c r="A76" s="29" t="s">
        <v>25</v>
      </c>
      <c r="B76" s="29" t="s">
        <v>24</v>
      </c>
      <c r="C76">
        <f t="shared" si="2"/>
        <v>2</v>
      </c>
      <c r="D76">
        <f t="shared" si="3"/>
        <v>3</v>
      </c>
    </row>
    <row r="77" spans="1:4" x14ac:dyDescent="0.4">
      <c r="A77" s="29" t="s">
        <v>25</v>
      </c>
      <c r="B77" s="29" t="s">
        <v>23</v>
      </c>
      <c r="C77">
        <f t="shared" si="2"/>
        <v>2</v>
      </c>
      <c r="D77">
        <f t="shared" si="3"/>
        <v>1</v>
      </c>
    </row>
    <row r="78" spans="1:4" x14ac:dyDescent="0.4">
      <c r="A78" s="29" t="s">
        <v>25</v>
      </c>
      <c r="B78" s="29" t="s">
        <v>24</v>
      </c>
      <c r="C78">
        <f t="shared" si="2"/>
        <v>2</v>
      </c>
      <c r="D78">
        <f t="shared" si="3"/>
        <v>3</v>
      </c>
    </row>
    <row r="79" spans="1:4" x14ac:dyDescent="0.4">
      <c r="A79" s="29" t="s">
        <v>25</v>
      </c>
      <c r="B79" s="29" t="s">
        <v>24</v>
      </c>
      <c r="C79">
        <f t="shared" si="2"/>
        <v>2</v>
      </c>
      <c r="D79">
        <f t="shared" si="3"/>
        <v>3</v>
      </c>
    </row>
    <row r="80" spans="1:4" x14ac:dyDescent="0.4">
      <c r="A80" s="29" t="s">
        <v>22</v>
      </c>
      <c r="B80" s="29" t="s">
        <v>23</v>
      </c>
      <c r="C80">
        <f t="shared" si="2"/>
        <v>1</v>
      </c>
      <c r="D80">
        <f t="shared" si="3"/>
        <v>1</v>
      </c>
    </row>
    <row r="81" spans="1:4" x14ac:dyDescent="0.4">
      <c r="A81" s="29" t="s">
        <v>22</v>
      </c>
      <c r="B81" s="29" t="s">
        <v>26</v>
      </c>
      <c r="C81">
        <f t="shared" si="2"/>
        <v>1</v>
      </c>
      <c r="D81">
        <f t="shared" si="3"/>
        <v>2</v>
      </c>
    </row>
    <row r="82" spans="1:4" x14ac:dyDescent="0.4">
      <c r="A82" s="29" t="s">
        <v>22</v>
      </c>
      <c r="B82" s="29" t="s">
        <v>26</v>
      </c>
      <c r="C82">
        <f t="shared" si="2"/>
        <v>1</v>
      </c>
      <c r="D82">
        <f t="shared" si="3"/>
        <v>2</v>
      </c>
    </row>
    <row r="83" spans="1:4" x14ac:dyDescent="0.4">
      <c r="A83" s="29" t="s">
        <v>22</v>
      </c>
      <c r="B83" s="29" t="s">
        <v>26</v>
      </c>
      <c r="C83">
        <f t="shared" si="2"/>
        <v>1</v>
      </c>
      <c r="D83">
        <f t="shared" si="3"/>
        <v>2</v>
      </c>
    </row>
    <row r="84" spans="1:4" x14ac:dyDescent="0.4">
      <c r="A84" s="29" t="s">
        <v>22</v>
      </c>
      <c r="B84" s="29" t="s">
        <v>24</v>
      </c>
      <c r="C84">
        <f t="shared" si="2"/>
        <v>1</v>
      </c>
      <c r="D84">
        <f t="shared" si="3"/>
        <v>3</v>
      </c>
    </row>
    <row r="85" spans="1:4" x14ac:dyDescent="0.4">
      <c r="A85" s="29" t="s">
        <v>22</v>
      </c>
      <c r="B85" s="29" t="s">
        <v>23</v>
      </c>
      <c r="C85">
        <f t="shared" si="2"/>
        <v>1</v>
      </c>
      <c r="D85">
        <f t="shared" si="3"/>
        <v>1</v>
      </c>
    </row>
    <row r="86" spans="1:4" x14ac:dyDescent="0.4">
      <c r="A86" s="29" t="s">
        <v>22</v>
      </c>
      <c r="B86" s="29" t="s">
        <v>23</v>
      </c>
      <c r="C86">
        <f t="shared" si="2"/>
        <v>1</v>
      </c>
      <c r="D86">
        <f t="shared" si="3"/>
        <v>1</v>
      </c>
    </row>
    <row r="87" spans="1:4" x14ac:dyDescent="0.4">
      <c r="A87" s="29" t="s">
        <v>22</v>
      </c>
      <c r="B87" s="29" t="s">
        <v>23</v>
      </c>
      <c r="C87">
        <f t="shared" si="2"/>
        <v>1</v>
      </c>
      <c r="D87">
        <f t="shared" si="3"/>
        <v>1</v>
      </c>
    </row>
    <row r="88" spans="1:4" x14ac:dyDescent="0.4">
      <c r="A88" s="29" t="s">
        <v>22</v>
      </c>
      <c r="B88" s="29" t="s">
        <v>24</v>
      </c>
      <c r="C88">
        <f t="shared" si="2"/>
        <v>1</v>
      </c>
      <c r="D88">
        <f t="shared" si="3"/>
        <v>3</v>
      </c>
    </row>
    <row r="89" spans="1:4" x14ac:dyDescent="0.4">
      <c r="A89" s="29" t="s">
        <v>22</v>
      </c>
      <c r="B89" s="29" t="s">
        <v>26</v>
      </c>
      <c r="C89">
        <f t="shared" si="2"/>
        <v>1</v>
      </c>
      <c r="D89">
        <f t="shared" si="3"/>
        <v>2</v>
      </c>
    </row>
    <row r="90" spans="1:4" x14ac:dyDescent="0.4">
      <c r="A90" s="29" t="s">
        <v>22</v>
      </c>
      <c r="B90" s="29" t="s">
        <v>26</v>
      </c>
      <c r="C90">
        <f t="shared" si="2"/>
        <v>1</v>
      </c>
      <c r="D90">
        <f t="shared" si="3"/>
        <v>2</v>
      </c>
    </row>
    <row r="91" spans="1:4" x14ac:dyDescent="0.4">
      <c r="A91" s="29" t="s">
        <v>25</v>
      </c>
      <c r="B91" s="29" t="s">
        <v>26</v>
      </c>
      <c r="C91">
        <f t="shared" si="2"/>
        <v>2</v>
      </c>
      <c r="D91">
        <f t="shared" si="3"/>
        <v>2</v>
      </c>
    </row>
    <row r="92" spans="1:4" x14ac:dyDescent="0.4">
      <c r="A92" s="29" t="s">
        <v>25</v>
      </c>
      <c r="B92" s="29" t="s">
        <v>24</v>
      </c>
      <c r="C92">
        <f t="shared" si="2"/>
        <v>2</v>
      </c>
      <c r="D92">
        <f t="shared" si="3"/>
        <v>3</v>
      </c>
    </row>
    <row r="93" spans="1:4" x14ac:dyDescent="0.4">
      <c r="A93" s="29" t="s">
        <v>25</v>
      </c>
      <c r="B93" s="29" t="s">
        <v>23</v>
      </c>
      <c r="C93">
        <f t="shared" si="2"/>
        <v>2</v>
      </c>
      <c r="D93">
        <f t="shared" si="3"/>
        <v>1</v>
      </c>
    </row>
    <row r="94" spans="1:4" x14ac:dyDescent="0.4">
      <c r="A94" s="29" t="s">
        <v>25</v>
      </c>
      <c r="B94" s="29" t="s">
        <v>24</v>
      </c>
      <c r="C94">
        <f t="shared" si="2"/>
        <v>2</v>
      </c>
      <c r="D94">
        <f t="shared" si="3"/>
        <v>3</v>
      </c>
    </row>
    <row r="95" spans="1:4" x14ac:dyDescent="0.4">
      <c r="A95" s="29" t="s">
        <v>25</v>
      </c>
      <c r="B95" s="29" t="s">
        <v>24</v>
      </c>
      <c r="C95">
        <f t="shared" si="2"/>
        <v>2</v>
      </c>
      <c r="D95">
        <f t="shared" si="3"/>
        <v>3</v>
      </c>
    </row>
    <row r="96" spans="1:4" x14ac:dyDescent="0.4">
      <c r="A96" s="29" t="s">
        <v>22</v>
      </c>
      <c r="B96" s="29" t="s">
        <v>26</v>
      </c>
      <c r="C96">
        <f t="shared" si="2"/>
        <v>1</v>
      </c>
      <c r="D96">
        <f t="shared" si="3"/>
        <v>2</v>
      </c>
    </row>
    <row r="97" spans="1:4" x14ac:dyDescent="0.4">
      <c r="A97" s="29" t="s">
        <v>22</v>
      </c>
      <c r="B97" s="29" t="s">
        <v>26</v>
      </c>
      <c r="C97">
        <f t="shared" si="2"/>
        <v>1</v>
      </c>
      <c r="D97">
        <f t="shared" si="3"/>
        <v>2</v>
      </c>
    </row>
    <row r="98" spans="1:4" x14ac:dyDescent="0.4">
      <c r="A98" s="29" t="s">
        <v>22</v>
      </c>
      <c r="B98" s="29" t="s">
        <v>24</v>
      </c>
      <c r="C98">
        <f t="shared" si="2"/>
        <v>1</v>
      </c>
      <c r="D98">
        <f t="shared" si="3"/>
        <v>3</v>
      </c>
    </row>
    <row r="99" spans="1:4" x14ac:dyDescent="0.4">
      <c r="A99" s="29" t="s">
        <v>22</v>
      </c>
      <c r="B99" s="29" t="s">
        <v>26</v>
      </c>
      <c r="C99">
        <f t="shared" si="2"/>
        <v>1</v>
      </c>
      <c r="D99">
        <f t="shared" si="3"/>
        <v>2</v>
      </c>
    </row>
    <row r="100" spans="1:4" x14ac:dyDescent="0.4">
      <c r="A100" s="29" t="s">
        <v>22</v>
      </c>
      <c r="B100" s="29" t="s">
        <v>23</v>
      </c>
      <c r="C100">
        <f t="shared" si="2"/>
        <v>1</v>
      </c>
      <c r="D100">
        <f t="shared" si="3"/>
        <v>1</v>
      </c>
    </row>
    <row r="101" spans="1:4" x14ac:dyDescent="0.4">
      <c r="A101" s="29" t="s">
        <v>22</v>
      </c>
      <c r="B101" s="29" t="s">
        <v>26</v>
      </c>
      <c r="C101">
        <f t="shared" si="2"/>
        <v>1</v>
      </c>
      <c r="D101">
        <f t="shared" si="3"/>
        <v>2</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性別と職種</vt:lpstr>
      <vt:lpstr>SPSSのχ2検定出力</vt:lpstr>
      <vt:lpstr>対数尤度比</vt:lpstr>
      <vt:lpstr>Fisherの直接法</vt:lpstr>
      <vt:lpstr>線形と線形による連関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2015-12-11T02:36:23Z</dcterms:created>
  <dcterms:modified xsi:type="dcterms:W3CDTF">2015-12-22T07:02:03Z</dcterms:modified>
</cp:coreProperties>
</file>