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Ex1.xml" ContentType="application/vnd.ms-office.chartex+xml"/>
  <Override PartName="/xl/charts/style2.xml" ContentType="application/vnd.ms-office.chartstyle+xml"/>
  <Override PartName="/xl/charts/colors2.xml" ContentType="application/vnd.ms-office.chartcolorstyle+xml"/>
  <Override PartName="/xl/charts/chartEx2.xml" ContentType="application/vnd.ms-office.chartex+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codeName="ThisWorkbook" defaultThemeVersion="164011"/>
  <mc:AlternateContent xmlns:mc="http://schemas.openxmlformats.org/markup-compatibility/2006">
    <mc:Choice Requires="x15">
      <x15ac:absPath xmlns:x15ac="http://schemas.microsoft.com/office/spreadsheetml/2010/11/ac" url="C:\Users\althusser\SkyDrive\公開\ryukoku\2016\社会調査情報処理1\"/>
    </mc:Choice>
  </mc:AlternateContent>
  <bookViews>
    <workbookView xWindow="0" yWindow="0" windowWidth="19200" windowHeight="9435"/>
  </bookViews>
  <sheets>
    <sheet name="分散分析の位置" sheetId="9" r:id="rId1"/>
    <sheet name="分析手法と用語" sheetId="10" r:id="rId2"/>
    <sheet name="2学部スマホ利用時間" sheetId="12" r:id="rId3"/>
    <sheet name="学部スマホ利用時間" sheetId="14" r:id="rId4"/>
    <sheet name="回生間スマホ利用時間" sheetId="15" r:id="rId5"/>
    <sheet name="学部回生スマホ利用時間" sheetId="16" r:id="rId6"/>
    <sheet name="身長と年齢" sheetId="8" state="hidden" r:id="rId7"/>
  </sheets>
  <externalReferences>
    <externalReference r:id="rId8"/>
  </externalReferences>
  <definedNames>
    <definedName name="_xlchart.v3.0" hidden="1">身長と年齢!$B$2:$B$73</definedName>
    <definedName name="_xlchart.v3.1" hidden="1">身長と年齢!$C$1</definedName>
    <definedName name="_xlchart.v3.2" hidden="1">身長と年齢!$C$2:$C$73</definedName>
    <definedName name="_xlchart.v3.3" hidden="1">身長と年齢!$B$2:$B$73</definedName>
    <definedName name="_xlchart.v3.4" hidden="1">身長と年齢!$D$1</definedName>
    <definedName name="_xlchart.v3.5" hidden="1">身長と年齢!$D$2:$D$73</definedName>
    <definedName name="F" localSheetId="2">'2学部スマホ利用時間'!$K$23</definedName>
    <definedName name="F" localSheetId="3">学部スマホ利用時間!$K$17</definedName>
    <definedName name="LeveneのF" localSheetId="3">学部スマホ利用時間!$L$21</definedName>
    <definedName name="P値_F" localSheetId="3">学部スマホ利用時間!$M$21</definedName>
    <definedName name="t値" localSheetId="2">'2学部スマホ利用時間'!$H$13</definedName>
    <definedName name="因子" localSheetId="2">'2学部スマホ利用時間'!$G$3:$G$4</definedName>
    <definedName name="因子" localSheetId="3">学部スマホ利用時間!$G$3:$G$7</definedName>
    <definedName name="因子間偏差平方" localSheetId="2">'2学部スマホ利用時間'!$C$2:$C$95</definedName>
    <definedName name="因子間偏差平方" localSheetId="3">学部スマホ利用時間!$C$2:$C$236</definedName>
    <definedName name="因子自由度" localSheetId="2">'2学部スマホ利用時間'!$I$23</definedName>
    <definedName name="因子自由度" localSheetId="3">学部スマホ利用時間!$I$17</definedName>
    <definedName name="因子内偏差平方" localSheetId="2">'2学部スマホ利用時間'!$D$2:$D$95</definedName>
    <definedName name="因子内偏差平方" localSheetId="3">学部スマホ利用時間!$D$2:$D$236</definedName>
    <definedName name="因子分散" localSheetId="2">'2学部スマホ利用時間'!$J$23</definedName>
    <definedName name="因子分散" localSheetId="3">学部スマホ利用時間!$J$17</definedName>
    <definedName name="因子別概要" localSheetId="2">'2学部スマホ利用時間'!$G$3:$K$4</definedName>
    <definedName name="因子別概要" localSheetId="3">学部スマホ利用時間!$G$3:$K$4</definedName>
    <definedName name="因子変動" localSheetId="2">'2学部スマホ利用時間'!$H$23</definedName>
    <definedName name="因子変動" localSheetId="3">学部スマホ利用時間!$H$17</definedName>
    <definedName name="概要" localSheetId="3">学部スマホ利用時間!$G$3:$K$7</definedName>
    <definedName name="学部" localSheetId="2">'2学部スマホ利用時間'!$B$2:$B$95</definedName>
    <definedName name="学部" localSheetId="3">学部スマホ利用時間!$B$2:$B$236</definedName>
    <definedName name="共通分散" localSheetId="2">'2学部スマホ利用時間'!$H$15</definedName>
    <definedName name="経済学部データ数" localSheetId="3">学部スマホ利用時間!$H$5</definedName>
    <definedName name="効果量d配列">[1]効果量!$A$7:$A$10</definedName>
    <definedName name="効果量d判断基準">[1]効果量!$A$7:$B$10</definedName>
    <definedName name="効果量r配列">[1]効果量!$A$14:$A$17</definedName>
    <definedName name="効果量r判断基準">[1]効果量!$A$14:$B$17</definedName>
    <definedName name="合計自由度" localSheetId="2">'2学部スマホ利用時間'!$I$25</definedName>
    <definedName name="合計自由度" localSheetId="3">学部スマホ利用時間!$I$19</definedName>
    <definedName name="合計変動" localSheetId="2">'2学部スマホ利用時間'!$H$25</definedName>
    <definedName name="合計変動" localSheetId="3">学部スマホ利用時間!$H$19</definedName>
    <definedName name="残差自由度" localSheetId="2">'2学部スマホ利用時間'!$I$24</definedName>
    <definedName name="残差自由度" localSheetId="3">学部スマホ利用時間!$I$18</definedName>
    <definedName name="残差分散" localSheetId="2">'2学部スマホ利用時間'!$J$24</definedName>
    <definedName name="残差分散" localSheetId="3">学部スマホ利用時間!$J$18</definedName>
    <definedName name="残差変動" localSheetId="2">'2学部スマホ利用時間'!$H$24</definedName>
    <definedName name="残差変動" localSheetId="3">学部スマホ利用時間!$H$18</definedName>
    <definedName name="自由度φ" localSheetId="2">'2学部スマホ利用時間'!$H$14</definedName>
    <definedName name="社会学部データ数" localSheetId="2">'2学部スマホ利用時間'!$H$3</definedName>
    <definedName name="社会学部データ数" localSheetId="3">学部スマホ利用時間!$H$3</definedName>
    <definedName name="社会学部平均" localSheetId="2">'2学部スマホ利用時間'!$J$3</definedName>
    <definedName name="社会学部平均" localSheetId="3">学部スマホ利用時間!$J$3</definedName>
    <definedName name="全データ数" localSheetId="2">'2学部スマホ利用時間'!$H$5</definedName>
    <definedName name="全データ数" localSheetId="3">学部スマホ利用時間!$H$8</definedName>
    <definedName name="全体偏差平方" localSheetId="2">'2学部スマホ利用時間'!$E$2:$E$95</definedName>
    <definedName name="全体偏差平方" localSheetId="3">学部スマホ利用時間!$E$2:$E$236</definedName>
    <definedName name="全平均" localSheetId="2">'2学部スマホ利用時間'!$J$5</definedName>
    <definedName name="全平均" localSheetId="3">学部スマホ利用時間!$J$8</definedName>
    <definedName name="年齢" localSheetId="6">身長と年齢!#REF!</definedName>
    <definedName name="年齢平均値" localSheetId="6">身長と年齢!#REF!</definedName>
    <definedName name="標準誤差SE" localSheetId="2">'2学部スマホ利用時間'!$H$16</definedName>
    <definedName name="文学部データ数" localSheetId="3">学部スマホ利用時間!$H$4</definedName>
    <definedName name="法学部データ数" localSheetId="3">学部スマホ利用時間!$H$6</definedName>
    <definedName name="利用時間" localSheetId="2">'2学部スマホ利用時間'!$A$2:$A$95</definedName>
    <definedName name="利用時間" localSheetId="3">学部スマホ利用時間!$A$2:$A$236</definedName>
    <definedName name="理工学部データ数" localSheetId="2">'2学部スマホ利用時間'!$H$4</definedName>
    <definedName name="理工学部データ数" localSheetId="3">学部スマホ利用時間!$H$7</definedName>
    <definedName name="理工学部平均" localSheetId="2">'2学部スマホ利用時間'!$J$4</definedName>
    <definedName name="理工学部平均" localSheetId="3">学部スマホ利用時間!$J$7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 i="16" l="1"/>
  <c r="P4" i="16"/>
  <c r="Q4" i="16"/>
  <c r="R4" i="16"/>
  <c r="O5" i="16"/>
  <c r="P5" i="16"/>
  <c r="Q5" i="16"/>
  <c r="R5" i="16"/>
  <c r="O6" i="16"/>
  <c r="P6" i="16"/>
  <c r="Q6" i="16"/>
  <c r="R6" i="16"/>
  <c r="O7" i="16"/>
  <c r="P7" i="16"/>
  <c r="Q7" i="16"/>
  <c r="R7" i="16"/>
  <c r="P3" i="16"/>
  <c r="Q3" i="16"/>
  <c r="R3" i="16"/>
  <c r="O3" i="16"/>
  <c r="E3" i="14"/>
  <c r="E4" i="14"/>
  <c r="E5" i="14"/>
  <c r="E6" i="14"/>
  <c r="E7" i="14"/>
  <c r="E8" i="14"/>
  <c r="E9" i="14"/>
  <c r="E10"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0" i="14"/>
  <c r="E61" i="14"/>
  <c r="E62" i="14"/>
  <c r="E63"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E99" i="14"/>
  <c r="E100" i="14"/>
  <c r="E101" i="14"/>
  <c r="E102" i="14"/>
  <c r="E103" i="14"/>
  <c r="E104" i="14"/>
  <c r="E105" i="14"/>
  <c r="E106" i="14"/>
  <c r="E107" i="14"/>
  <c r="E108" i="14"/>
  <c r="E109" i="14"/>
  <c r="E110" i="14"/>
  <c r="E111" i="14"/>
  <c r="E112" i="14"/>
  <c r="E113" i="14"/>
  <c r="E114" i="14"/>
  <c r="E115" i="14"/>
  <c r="E116" i="14"/>
  <c r="E117" i="14"/>
  <c r="E118" i="14"/>
  <c r="E119" i="14"/>
  <c r="E120" i="14"/>
  <c r="E121" i="14"/>
  <c r="E122" i="14"/>
  <c r="E123" i="14"/>
  <c r="E124" i="14"/>
  <c r="E125" i="14"/>
  <c r="E126" i="14"/>
  <c r="E127" i="14"/>
  <c r="E128" i="14"/>
  <c r="E129" i="14"/>
  <c r="E130" i="14"/>
  <c r="E131" i="14"/>
  <c r="E132" i="14"/>
  <c r="E133" i="14"/>
  <c r="E134" i="14"/>
  <c r="E135" i="14"/>
  <c r="E136" i="14"/>
  <c r="E137" i="14"/>
  <c r="E138" i="14"/>
  <c r="E139" i="14"/>
  <c r="E140" i="14"/>
  <c r="E141" i="14"/>
  <c r="E142" i="14"/>
  <c r="E143" i="14"/>
  <c r="E144" i="14"/>
  <c r="E145" i="14"/>
  <c r="E146" i="14"/>
  <c r="E147" i="14"/>
  <c r="E148" i="14"/>
  <c r="E149" i="14"/>
  <c r="E150" i="14"/>
  <c r="E151" i="14"/>
  <c r="E152" i="14"/>
  <c r="E153" i="14"/>
  <c r="E154" i="14"/>
  <c r="E155" i="14"/>
  <c r="E156" i="14"/>
  <c r="E157" i="14"/>
  <c r="E158" i="14"/>
  <c r="E159" i="14"/>
  <c r="E160" i="14"/>
  <c r="E161" i="14"/>
  <c r="E162" i="14"/>
  <c r="E163" i="14"/>
  <c r="E164" i="14"/>
  <c r="E165"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6" i="14"/>
  <c r="E197" i="14"/>
  <c r="E198" i="14"/>
  <c r="E199" i="14"/>
  <c r="E200" i="14"/>
  <c r="E201" i="14"/>
  <c r="E202" i="14"/>
  <c r="E203" i="14"/>
  <c r="E204" i="14"/>
  <c r="E205" i="14"/>
  <c r="E206" i="14"/>
  <c r="E207" i="14"/>
  <c r="E208" i="14"/>
  <c r="E209" i="14"/>
  <c r="E210" i="14"/>
  <c r="E211" i="14"/>
  <c r="E212" i="14"/>
  <c r="E213" i="14"/>
  <c r="E214" i="14"/>
  <c r="E215" i="14"/>
  <c r="E216" i="14"/>
  <c r="E217" i="14"/>
  <c r="E218" i="14"/>
  <c r="E219" i="14"/>
  <c r="E220" i="14"/>
  <c r="E221" i="14"/>
  <c r="E222" i="14"/>
  <c r="E223" i="14"/>
  <c r="E224" i="14"/>
  <c r="E225" i="14"/>
  <c r="E226" i="14"/>
  <c r="E227" i="14"/>
  <c r="E228" i="14"/>
  <c r="E229" i="14"/>
  <c r="E230" i="14"/>
  <c r="E231" i="14"/>
  <c r="E232" i="14"/>
  <c r="E233" i="14"/>
  <c r="E234" i="14"/>
  <c r="E235" i="14"/>
  <c r="E236" i="14"/>
  <c r="E2" i="14"/>
  <c r="J8" i="14"/>
  <c r="J7" i="14"/>
  <c r="H7" i="14"/>
  <c r="I7" i="14" s="1"/>
  <c r="J6" i="14"/>
  <c r="H6" i="14"/>
  <c r="I6" i="14" s="1"/>
  <c r="J5" i="14"/>
  <c r="H5" i="14"/>
  <c r="I5" i="14" s="1"/>
  <c r="J4" i="14"/>
  <c r="H4" i="14"/>
  <c r="I4" i="14" s="1"/>
  <c r="J3" i="14"/>
  <c r="H3" i="14"/>
  <c r="I3" i="14" s="1"/>
  <c r="I8" i="14" s="1"/>
  <c r="L21" i="16"/>
  <c r="K18" i="16"/>
  <c r="K17" i="16"/>
  <c r="K14" i="16"/>
  <c r="J14" i="16"/>
  <c r="K12" i="16"/>
  <c r="J12" i="16"/>
  <c r="K11" i="16"/>
  <c r="L11" i="16" s="1"/>
  <c r="J11" i="16"/>
  <c r="K10" i="16"/>
  <c r="J10" i="16"/>
  <c r="K9" i="16"/>
  <c r="J9" i="16"/>
  <c r="K7" i="16"/>
  <c r="J7" i="16"/>
  <c r="K6" i="16"/>
  <c r="L6" i="16" s="1"/>
  <c r="J6" i="16"/>
  <c r="K5" i="16"/>
  <c r="J5" i="16"/>
  <c r="K4" i="16"/>
  <c r="J4" i="16"/>
  <c r="K3" i="16"/>
  <c r="J3" i="16"/>
  <c r="H8" i="14" l="1"/>
  <c r="K8" i="14" s="1"/>
  <c r="L7" i="16"/>
  <c r="L10" i="16"/>
  <c r="L5" i="16"/>
  <c r="L4" i="16"/>
  <c r="L12" i="16"/>
  <c r="L3" i="16"/>
  <c r="L14" i="16"/>
  <c r="L9" i="16"/>
  <c r="K19" i="16"/>
  <c r="K20" i="16" s="1"/>
  <c r="D2" i="16" l="1"/>
  <c r="D6" i="16"/>
  <c r="D10" i="16"/>
  <c r="D14" i="16"/>
  <c r="D18" i="16"/>
  <c r="D22" i="16"/>
  <c r="D26" i="16"/>
  <c r="D30" i="16"/>
  <c r="D34" i="16"/>
  <c r="D38" i="16"/>
  <c r="D42" i="16"/>
  <c r="D46" i="16"/>
  <c r="D50" i="16"/>
  <c r="D54" i="16"/>
  <c r="D58" i="16"/>
  <c r="D62" i="16"/>
  <c r="D66" i="16"/>
  <c r="D70" i="16"/>
  <c r="D74" i="16"/>
  <c r="D78" i="16"/>
  <c r="D82" i="16"/>
  <c r="D86" i="16"/>
  <c r="D90" i="16"/>
  <c r="D94" i="16"/>
  <c r="D98" i="16"/>
  <c r="D102" i="16"/>
  <c r="D106" i="16"/>
  <c r="D110" i="16"/>
  <c r="D114" i="16"/>
  <c r="D118" i="16"/>
  <c r="D122" i="16"/>
  <c r="D126" i="16"/>
  <c r="D130" i="16"/>
  <c r="D134" i="16"/>
  <c r="D138" i="16"/>
  <c r="D142" i="16"/>
  <c r="D146" i="16"/>
  <c r="D150" i="16"/>
  <c r="D154" i="16"/>
  <c r="D158" i="16"/>
  <c r="D162" i="16"/>
  <c r="D166" i="16"/>
  <c r="D170" i="16"/>
  <c r="D174" i="16"/>
  <c r="D178" i="16"/>
  <c r="D182" i="16"/>
  <c r="D186" i="16"/>
  <c r="D190" i="16"/>
  <c r="D194" i="16"/>
  <c r="D198" i="16"/>
  <c r="D202" i="16"/>
  <c r="D206" i="16"/>
  <c r="D210" i="16"/>
  <c r="D214" i="16"/>
  <c r="D218" i="16"/>
  <c r="D222" i="16"/>
  <c r="D226" i="16"/>
  <c r="D230" i="16"/>
  <c r="D234" i="16"/>
  <c r="E3" i="16"/>
  <c r="E7" i="16"/>
  <c r="E11" i="16"/>
  <c r="E15" i="16"/>
  <c r="E19" i="16"/>
  <c r="E23" i="16"/>
  <c r="E27" i="16"/>
  <c r="E31" i="16"/>
  <c r="E35" i="16"/>
  <c r="E39" i="16"/>
  <c r="E43" i="16"/>
  <c r="E47" i="16"/>
  <c r="E51" i="16"/>
  <c r="E55" i="16"/>
  <c r="E59" i="16"/>
  <c r="E63" i="16"/>
  <c r="E67" i="16"/>
  <c r="E71" i="16"/>
  <c r="E75" i="16"/>
  <c r="E79" i="16"/>
  <c r="E83" i="16"/>
  <c r="E87" i="16"/>
  <c r="E91" i="16"/>
  <c r="E95" i="16"/>
  <c r="E99" i="16"/>
  <c r="E103" i="16"/>
  <c r="D5" i="16"/>
  <c r="D11" i="16"/>
  <c r="D16" i="16"/>
  <c r="D21" i="16"/>
  <c r="D27" i="16"/>
  <c r="D32" i="16"/>
  <c r="D37" i="16"/>
  <c r="D43" i="16"/>
  <c r="D48" i="16"/>
  <c r="D53" i="16"/>
  <c r="D59" i="16"/>
  <c r="D64" i="16"/>
  <c r="D69" i="16"/>
  <c r="D75" i="16"/>
  <c r="D80" i="16"/>
  <c r="D85" i="16"/>
  <c r="D91" i="16"/>
  <c r="D96" i="16"/>
  <c r="D101" i="16"/>
  <c r="D107" i="16"/>
  <c r="D112" i="16"/>
  <c r="D117" i="16"/>
  <c r="D123" i="16"/>
  <c r="D128" i="16"/>
  <c r="D133" i="16"/>
  <c r="D139" i="16"/>
  <c r="D144" i="16"/>
  <c r="D149" i="16"/>
  <c r="D155" i="16"/>
  <c r="D160" i="16"/>
  <c r="D165" i="16"/>
  <c r="D171" i="16"/>
  <c r="D176" i="16"/>
  <c r="D181" i="16"/>
  <c r="D187" i="16"/>
  <c r="D192" i="16"/>
  <c r="D197" i="16"/>
  <c r="D203" i="16"/>
  <c r="D208" i="16"/>
  <c r="D213" i="16"/>
  <c r="D219" i="16"/>
  <c r="D224" i="16"/>
  <c r="D229" i="16"/>
  <c r="D235" i="16"/>
  <c r="E5" i="16"/>
  <c r="E10" i="16"/>
  <c r="E16" i="16"/>
  <c r="E21" i="16"/>
  <c r="E26" i="16"/>
  <c r="E32" i="16"/>
  <c r="E37" i="16"/>
  <c r="E42" i="16"/>
  <c r="E48" i="16"/>
  <c r="E53" i="16"/>
  <c r="E58" i="16"/>
  <c r="E64" i="16"/>
  <c r="E69" i="16"/>
  <c r="E74" i="16"/>
  <c r="E80" i="16"/>
  <c r="E85" i="16"/>
  <c r="E90" i="16"/>
  <c r="E96" i="16"/>
  <c r="E101" i="16"/>
  <c r="E106" i="16"/>
  <c r="E110" i="16"/>
  <c r="E114" i="16"/>
  <c r="E118" i="16"/>
  <c r="E122" i="16"/>
  <c r="E126" i="16"/>
  <c r="E130" i="16"/>
  <c r="E134" i="16"/>
  <c r="E138" i="16"/>
  <c r="E142" i="16"/>
  <c r="E146" i="16"/>
  <c r="E150" i="16"/>
  <c r="E154" i="16"/>
  <c r="E158" i="16"/>
  <c r="E162" i="16"/>
  <c r="E166" i="16"/>
  <c r="E170" i="16"/>
  <c r="E174" i="16"/>
  <c r="E178" i="16"/>
  <c r="E182" i="16"/>
  <c r="E186" i="16"/>
  <c r="E190" i="16"/>
  <c r="D7" i="16"/>
  <c r="D13" i="16"/>
  <c r="D20" i="16"/>
  <c r="D28" i="16"/>
  <c r="D35" i="16"/>
  <c r="D41" i="16"/>
  <c r="D49" i="16"/>
  <c r="D56" i="16"/>
  <c r="D63" i="16"/>
  <c r="D71" i="16"/>
  <c r="F71" i="16" s="1"/>
  <c r="G71" i="16" s="1"/>
  <c r="D77" i="16"/>
  <c r="D84" i="16"/>
  <c r="D92" i="16"/>
  <c r="D99" i="16"/>
  <c r="D105" i="16"/>
  <c r="D113" i="16"/>
  <c r="D120" i="16"/>
  <c r="D127" i="16"/>
  <c r="D135" i="16"/>
  <c r="D141" i="16"/>
  <c r="D148" i="16"/>
  <c r="D156" i="16"/>
  <c r="D163" i="16"/>
  <c r="D169" i="16"/>
  <c r="D177" i="16"/>
  <c r="D184" i="16"/>
  <c r="D191" i="16"/>
  <c r="D199" i="16"/>
  <c r="D205" i="16"/>
  <c r="D212" i="16"/>
  <c r="D220" i="16"/>
  <c r="D227" i="16"/>
  <c r="D233" i="16"/>
  <c r="E6" i="16"/>
  <c r="E13" i="16"/>
  <c r="E20" i="16"/>
  <c r="E28" i="16"/>
  <c r="E34" i="16"/>
  <c r="E41" i="16"/>
  <c r="E49" i="16"/>
  <c r="E56" i="16"/>
  <c r="E62" i="16"/>
  <c r="E70" i="16"/>
  <c r="E77" i="16"/>
  <c r="E84" i="16"/>
  <c r="E92" i="16"/>
  <c r="F92" i="16" s="1"/>
  <c r="G92" i="16" s="1"/>
  <c r="E98" i="16"/>
  <c r="E105" i="16"/>
  <c r="E111" i="16"/>
  <c r="E116" i="16"/>
  <c r="E121" i="16"/>
  <c r="E127" i="16"/>
  <c r="E132" i="16"/>
  <c r="E137" i="16"/>
  <c r="F137" i="16" s="1"/>
  <c r="G137" i="16" s="1"/>
  <c r="E143" i="16"/>
  <c r="E148" i="16"/>
  <c r="E153" i="16"/>
  <c r="E159" i="16"/>
  <c r="E164" i="16"/>
  <c r="E169" i="16"/>
  <c r="E175" i="16"/>
  <c r="E180" i="16"/>
  <c r="E185" i="16"/>
  <c r="E191" i="16"/>
  <c r="E195" i="16"/>
  <c r="E199" i="16"/>
  <c r="E203" i="16"/>
  <c r="E207" i="16"/>
  <c r="E211" i="16"/>
  <c r="E215" i="16"/>
  <c r="E219" i="16"/>
  <c r="E223" i="16"/>
  <c r="E227" i="16"/>
  <c r="E231" i="16"/>
  <c r="E235" i="16"/>
  <c r="F15" i="16"/>
  <c r="F20" i="16"/>
  <c r="G20" i="16" s="1"/>
  <c r="D8" i="16"/>
  <c r="D15" i="16"/>
  <c r="D23" i="16"/>
  <c r="D29" i="16"/>
  <c r="D36" i="16"/>
  <c r="D44" i="16"/>
  <c r="D51" i="16"/>
  <c r="D57" i="16"/>
  <c r="D65" i="16"/>
  <c r="F65" i="16" s="1"/>
  <c r="G65" i="16" s="1"/>
  <c r="D72" i="16"/>
  <c r="D79" i="16"/>
  <c r="D87" i="16"/>
  <c r="D93" i="16"/>
  <c r="D100" i="16"/>
  <c r="D108" i="16"/>
  <c r="D115" i="16"/>
  <c r="D121" i="16"/>
  <c r="F121" i="16" s="1"/>
  <c r="G121" i="16" s="1"/>
  <c r="D129" i="16"/>
  <c r="D136" i="16"/>
  <c r="D143" i="16"/>
  <c r="D151" i="16"/>
  <c r="D157" i="16"/>
  <c r="D164" i="16"/>
  <c r="D172" i="16"/>
  <c r="D179" i="16"/>
  <c r="D185" i="16"/>
  <c r="D193" i="16"/>
  <c r="D200" i="16"/>
  <c r="D207" i="16"/>
  <c r="D215" i="16"/>
  <c r="D221" i="16"/>
  <c r="D228" i="16"/>
  <c r="D236" i="16"/>
  <c r="E8" i="16"/>
  <c r="E14" i="16"/>
  <c r="E22" i="16"/>
  <c r="E29" i="16"/>
  <c r="E36" i="16"/>
  <c r="E44" i="16"/>
  <c r="E50" i="16"/>
  <c r="E57" i="16"/>
  <c r="E65" i="16"/>
  <c r="E72" i="16"/>
  <c r="E78" i="16"/>
  <c r="E86" i="16"/>
  <c r="E93" i="16"/>
  <c r="E100" i="16"/>
  <c r="E107" i="16"/>
  <c r="E112" i="16"/>
  <c r="E117" i="16"/>
  <c r="E123" i="16"/>
  <c r="E128" i="16"/>
  <c r="E133" i="16"/>
  <c r="F133" i="16" s="1"/>
  <c r="E139" i="16"/>
  <c r="E144" i="16"/>
  <c r="E149" i="16"/>
  <c r="E155" i="16"/>
  <c r="E160" i="16"/>
  <c r="E165" i="16"/>
  <c r="E171" i="16"/>
  <c r="E176" i="16"/>
  <c r="E181" i="16"/>
  <c r="E187" i="16"/>
  <c r="E192" i="16"/>
  <c r="E196" i="16"/>
  <c r="E200" i="16"/>
  <c r="E204" i="16"/>
  <c r="E208" i="16"/>
  <c r="E212" i="16"/>
  <c r="E216" i="16"/>
  <c r="E220" i="16"/>
  <c r="E224" i="16"/>
  <c r="E228" i="16"/>
  <c r="E232" i="16"/>
  <c r="E236" i="16"/>
  <c r="F5" i="16"/>
  <c r="F11" i="16"/>
  <c r="F16" i="16"/>
  <c r="G16" i="16" s="1"/>
  <c r="F21" i="16"/>
  <c r="F27" i="16"/>
  <c r="F32" i="16"/>
  <c r="G32" i="16" s="1"/>
  <c r="F37" i="16"/>
  <c r="F43" i="16"/>
  <c r="F48" i="16"/>
  <c r="G48" i="16" s="1"/>
  <c r="F53" i="16"/>
  <c r="G53" i="16" s="1"/>
  <c r="D9" i="16"/>
  <c r="F9" i="16" s="1"/>
  <c r="G9" i="16" s="1"/>
  <c r="D24" i="16"/>
  <c r="D39" i="16"/>
  <c r="D52" i="16"/>
  <c r="F52" i="16" s="1"/>
  <c r="G52" i="16" s="1"/>
  <c r="D67" i="16"/>
  <c r="D81" i="16"/>
  <c r="D95" i="16"/>
  <c r="D109" i="16"/>
  <c r="F109" i="16" s="1"/>
  <c r="G109" i="16" s="1"/>
  <c r="D124" i="16"/>
  <c r="D137" i="16"/>
  <c r="D152" i="16"/>
  <c r="D167" i="16"/>
  <c r="D180" i="16"/>
  <c r="D195" i="16"/>
  <c r="D209" i="16"/>
  <c r="D223" i="16"/>
  <c r="E2" i="16"/>
  <c r="F2" i="16" s="1"/>
  <c r="E17" i="16"/>
  <c r="E30" i="16"/>
  <c r="E45" i="16"/>
  <c r="E60" i="16"/>
  <c r="E73" i="16"/>
  <c r="E88" i="16"/>
  <c r="E102" i="16"/>
  <c r="F102" i="16" s="1"/>
  <c r="G102" i="16" s="1"/>
  <c r="E113" i="16"/>
  <c r="E124" i="16"/>
  <c r="E135" i="16"/>
  <c r="E145" i="16"/>
  <c r="E156" i="16"/>
  <c r="E167" i="16"/>
  <c r="E177" i="16"/>
  <c r="E188" i="16"/>
  <c r="E197" i="16"/>
  <c r="E205" i="16"/>
  <c r="E213" i="16"/>
  <c r="E221" i="16"/>
  <c r="F221" i="16" s="1"/>
  <c r="G221" i="16" s="1"/>
  <c r="E229" i="16"/>
  <c r="F23" i="16"/>
  <c r="F55" i="16"/>
  <c r="F87" i="16"/>
  <c r="F97" i="16"/>
  <c r="F101" i="16"/>
  <c r="F105" i="16"/>
  <c r="F113" i="16"/>
  <c r="F117" i="16"/>
  <c r="F149" i="16"/>
  <c r="G149" i="16" s="1"/>
  <c r="F161" i="16"/>
  <c r="G161" i="16" s="1"/>
  <c r="F165" i="16"/>
  <c r="F169" i="16"/>
  <c r="F177" i="16"/>
  <c r="G177" i="16" s="1"/>
  <c r="F181" i="16"/>
  <c r="G181" i="16" s="1"/>
  <c r="F185" i="16"/>
  <c r="F197" i="16"/>
  <c r="F205" i="16"/>
  <c r="F213" i="16"/>
  <c r="G213" i="16" s="1"/>
  <c r="F229" i="16"/>
  <c r="G229" i="16" s="1"/>
  <c r="G11" i="16"/>
  <c r="G39" i="16"/>
  <c r="G75" i="16"/>
  <c r="D4" i="16"/>
  <c r="F4" i="16" s="1"/>
  <c r="G4" i="16" s="1"/>
  <c r="D19" i="16"/>
  <c r="F19" i="16" s="1"/>
  <c r="G19" i="16" s="1"/>
  <c r="D33" i="16"/>
  <c r="F33" i="16" s="1"/>
  <c r="G33" i="16" s="1"/>
  <c r="D47" i="16"/>
  <c r="F47" i="16" s="1"/>
  <c r="G47" i="16" s="1"/>
  <c r="D61" i="16"/>
  <c r="D76" i="16"/>
  <c r="D89" i="16"/>
  <c r="G89" i="16" s="1"/>
  <c r="D104" i="16"/>
  <c r="D119" i="16"/>
  <c r="D132" i="16"/>
  <c r="D147" i="16"/>
  <c r="D161" i="16"/>
  <c r="D175" i="16"/>
  <c r="D189" i="16"/>
  <c r="F189" i="16" s="1"/>
  <c r="G189" i="16" s="1"/>
  <c r="D204" i="16"/>
  <c r="D217" i="16"/>
  <c r="D232" i="16"/>
  <c r="E12" i="16"/>
  <c r="E25" i="16"/>
  <c r="E40" i="16"/>
  <c r="E54" i="16"/>
  <c r="E68" i="16"/>
  <c r="E82" i="16"/>
  <c r="E97" i="16"/>
  <c r="E109" i="16"/>
  <c r="E120" i="16"/>
  <c r="E131" i="16"/>
  <c r="E141" i="16"/>
  <c r="F141" i="16" s="1"/>
  <c r="G141" i="16" s="1"/>
  <c r="E152" i="16"/>
  <c r="F152" i="16" s="1"/>
  <c r="G152" i="16" s="1"/>
  <c r="E163" i="16"/>
  <c r="E173" i="16"/>
  <c r="E184" i="16"/>
  <c r="E194" i="16"/>
  <c r="F194" i="16" s="1"/>
  <c r="G194" i="16" s="1"/>
  <c r="E202" i="16"/>
  <c r="E210" i="16"/>
  <c r="E218" i="16"/>
  <c r="E226" i="16"/>
  <c r="F226" i="16" s="1"/>
  <c r="G226" i="16" s="1"/>
  <c r="E234" i="16"/>
  <c r="F8" i="16"/>
  <c r="G8" i="16" s="1"/>
  <c r="F29" i="16"/>
  <c r="F39" i="16"/>
  <c r="F59" i="16"/>
  <c r="F64" i="16"/>
  <c r="G64" i="16" s="1"/>
  <c r="F69" i="16"/>
  <c r="F75" i="16"/>
  <c r="F80" i="16"/>
  <c r="G80" i="16" s="1"/>
  <c r="F85" i="16"/>
  <c r="F91" i="16"/>
  <c r="F96" i="16"/>
  <c r="G96" i="16" s="1"/>
  <c r="F100" i="16"/>
  <c r="G100" i="16" s="1"/>
  <c r="F104" i="16"/>
  <c r="G104" i="16" s="1"/>
  <c r="D12" i="16"/>
  <c r="F12" i="16" s="1"/>
  <c r="G12" i="16" s="1"/>
  <c r="D25" i="16"/>
  <c r="F25" i="16" s="1"/>
  <c r="D40" i="16"/>
  <c r="F40" i="16" s="1"/>
  <c r="G40" i="16" s="1"/>
  <c r="D55" i="16"/>
  <c r="D68" i="16"/>
  <c r="D83" i="16"/>
  <c r="F83" i="16" s="1"/>
  <c r="G83" i="16" s="1"/>
  <c r="D97" i="16"/>
  <c r="D111" i="16"/>
  <c r="G111" i="16" s="1"/>
  <c r="D125" i="16"/>
  <c r="F125" i="16" s="1"/>
  <c r="D140" i="16"/>
  <c r="G140" i="16" s="1"/>
  <c r="D153" i="16"/>
  <c r="F153" i="16" s="1"/>
  <c r="G153" i="16" s="1"/>
  <c r="D168" i="16"/>
  <c r="D183" i="16"/>
  <c r="D196" i="16"/>
  <c r="D211" i="16"/>
  <c r="G211" i="16" s="1"/>
  <c r="D225" i="16"/>
  <c r="E4" i="16"/>
  <c r="E18" i="16"/>
  <c r="E33" i="16"/>
  <c r="E46" i="16"/>
  <c r="E61" i="16"/>
  <c r="E76" i="16"/>
  <c r="E89" i="16"/>
  <c r="E104" i="16"/>
  <c r="E115" i="16"/>
  <c r="E125" i="16"/>
  <c r="G125" i="16" s="1"/>
  <c r="E136" i="16"/>
  <c r="E147" i="16"/>
  <c r="E157" i="16"/>
  <c r="F157" i="16" s="1"/>
  <c r="G157" i="16" s="1"/>
  <c r="E168" i="16"/>
  <c r="E179" i="16"/>
  <c r="E189" i="16"/>
  <c r="E198" i="16"/>
  <c r="E206" i="16"/>
  <c r="F206" i="16" s="1"/>
  <c r="G206" i="16" s="1"/>
  <c r="E214" i="16"/>
  <c r="F214" i="16" s="1"/>
  <c r="G214" i="16" s="1"/>
  <c r="E222" i="16"/>
  <c r="E230" i="16"/>
  <c r="F3" i="16"/>
  <c r="F13" i="16"/>
  <c r="F35" i="16"/>
  <c r="F41" i="16"/>
  <c r="G41" i="16" s="1"/>
  <c r="F49" i="16"/>
  <c r="F56" i="16"/>
  <c r="G56" i="16" s="1"/>
  <c r="F67" i="16"/>
  <c r="G67" i="16" s="1"/>
  <c r="F72" i="16"/>
  <c r="G72" i="16" s="1"/>
  <c r="F77" i="16"/>
  <c r="F93" i="16"/>
  <c r="F98" i="16"/>
  <c r="G98" i="16" s="1"/>
  <c r="F106" i="16"/>
  <c r="G106" i="16" s="1"/>
  <c r="F110" i="16"/>
  <c r="G110" i="16" s="1"/>
  <c r="F114" i="16"/>
  <c r="G114" i="16" s="1"/>
  <c r="F118" i="16"/>
  <c r="G118" i="16" s="1"/>
  <c r="F122" i="16"/>
  <c r="G122" i="16" s="1"/>
  <c r="F126" i="16"/>
  <c r="G126" i="16" s="1"/>
  <c r="F130" i="16"/>
  <c r="G130" i="16" s="1"/>
  <c r="F134" i="16"/>
  <c r="G134" i="16" s="1"/>
  <c r="F138" i="16"/>
  <c r="G138" i="16" s="1"/>
  <c r="F142" i="16"/>
  <c r="G142" i="16" s="1"/>
  <c r="F146" i="16"/>
  <c r="G146" i="16" s="1"/>
  <c r="F150" i="16"/>
  <c r="G150" i="16" s="1"/>
  <c r="F154" i="16"/>
  <c r="G154" i="16" s="1"/>
  <c r="F158" i="16"/>
  <c r="G158" i="16" s="1"/>
  <c r="F162" i="16"/>
  <c r="G162" i="16" s="1"/>
  <c r="F166" i="16"/>
  <c r="G166" i="16" s="1"/>
  <c r="F170" i="16"/>
  <c r="G170" i="16" s="1"/>
  <c r="F174" i="16"/>
  <c r="G174" i="16" s="1"/>
  <c r="F178" i="16"/>
  <c r="G178" i="16" s="1"/>
  <c r="F182" i="16"/>
  <c r="G182" i="16" s="1"/>
  <c r="F186" i="16"/>
  <c r="G186" i="16" s="1"/>
  <c r="F190" i="16"/>
  <c r="G190" i="16" s="1"/>
  <c r="F198" i="16"/>
  <c r="G198" i="16" s="1"/>
  <c r="F202" i="16"/>
  <c r="G202" i="16" s="1"/>
  <c r="F210" i="16"/>
  <c r="G210" i="16" s="1"/>
  <c r="F218" i="16"/>
  <c r="G218" i="16" s="1"/>
  <c r="F222" i="16"/>
  <c r="G222" i="16" s="1"/>
  <c r="F230" i="16"/>
  <c r="G230" i="16" s="1"/>
  <c r="F234" i="16"/>
  <c r="G234" i="16" s="1"/>
  <c r="G5" i="16"/>
  <c r="G27" i="16"/>
  <c r="G55" i="16"/>
  <c r="G69" i="16"/>
  <c r="G91" i="16"/>
  <c r="G97" i="16"/>
  <c r="G105" i="16"/>
  <c r="G113" i="16"/>
  <c r="G165" i="16"/>
  <c r="G212" i="16"/>
  <c r="D3" i="16"/>
  <c r="G3" i="16" s="1"/>
  <c r="D17" i="16"/>
  <c r="G17" i="16" s="1"/>
  <c r="D31" i="16"/>
  <c r="F31" i="16" s="1"/>
  <c r="D45" i="16"/>
  <c r="D60" i="16"/>
  <c r="F60" i="16" s="1"/>
  <c r="D73" i="16"/>
  <c r="D88" i="16"/>
  <c r="F88" i="16" s="1"/>
  <c r="G88" i="16" s="1"/>
  <c r="D103" i="16"/>
  <c r="D116" i="16"/>
  <c r="D131" i="16"/>
  <c r="D145" i="16"/>
  <c r="F145" i="16" s="1"/>
  <c r="G145" i="16" s="1"/>
  <c r="D159" i="16"/>
  <c r="D173" i="16"/>
  <c r="F173" i="16" s="1"/>
  <c r="G173" i="16" s="1"/>
  <c r="D188" i="16"/>
  <c r="D201" i="16"/>
  <c r="F201" i="16" s="1"/>
  <c r="D216" i="16"/>
  <c r="D231" i="16"/>
  <c r="E9" i="16"/>
  <c r="E24" i="16"/>
  <c r="F24" i="16" s="1"/>
  <c r="G24" i="16" s="1"/>
  <c r="E38" i="16"/>
  <c r="E52" i="16"/>
  <c r="E66" i="16"/>
  <c r="E81" i="16"/>
  <c r="F81" i="16" s="1"/>
  <c r="E94" i="16"/>
  <c r="E108" i="16"/>
  <c r="F108" i="16" s="1"/>
  <c r="G108" i="16" s="1"/>
  <c r="E119" i="16"/>
  <c r="E129" i="16"/>
  <c r="E140" i="16"/>
  <c r="E151" i="16"/>
  <c r="E161" i="16"/>
  <c r="E172" i="16"/>
  <c r="E183" i="16"/>
  <c r="E193" i="16"/>
  <c r="F193" i="16" s="1"/>
  <c r="G193" i="16" s="1"/>
  <c r="E201" i="16"/>
  <c r="E209" i="16"/>
  <c r="F209" i="16" s="1"/>
  <c r="G209" i="16" s="1"/>
  <c r="E217" i="16"/>
  <c r="F217" i="16" s="1"/>
  <c r="G217" i="16" s="1"/>
  <c r="E225" i="16"/>
  <c r="F225" i="16" s="1"/>
  <c r="E233" i="16"/>
  <c r="F233" i="16" s="1"/>
  <c r="G233" i="16" s="1"/>
  <c r="F7" i="16"/>
  <c r="G7" i="16" s="1"/>
  <c r="F17" i="16"/>
  <c r="F28" i="16"/>
  <c r="F36" i="16"/>
  <c r="G36" i="16" s="1"/>
  <c r="F44" i="16"/>
  <c r="G44" i="16" s="1"/>
  <c r="F51" i="16"/>
  <c r="F57" i="16"/>
  <c r="F63" i="16"/>
  <c r="F68" i="16"/>
  <c r="G68" i="16" s="1"/>
  <c r="F73" i="16"/>
  <c r="F79" i="16"/>
  <c r="F84" i="16"/>
  <c r="G84" i="16" s="1"/>
  <c r="F89" i="16"/>
  <c r="F95" i="16"/>
  <c r="G95" i="16" s="1"/>
  <c r="F99" i="16"/>
  <c r="F107" i="16"/>
  <c r="G107" i="16" s="1"/>
  <c r="F111" i="16"/>
  <c r="F115" i="16"/>
  <c r="F123" i="16"/>
  <c r="G123" i="16" s="1"/>
  <c r="F127" i="16"/>
  <c r="G127" i="16" s="1"/>
  <c r="F131" i="16"/>
  <c r="F135" i="16"/>
  <c r="G135" i="16" s="1"/>
  <c r="F139" i="16"/>
  <c r="G139" i="16" s="1"/>
  <c r="F143" i="16"/>
  <c r="F147" i="16"/>
  <c r="F155" i="16"/>
  <c r="G155" i="16" s="1"/>
  <c r="F159" i="16"/>
  <c r="F163" i="16"/>
  <c r="F167" i="16"/>
  <c r="F171" i="16"/>
  <c r="G171" i="16" s="1"/>
  <c r="F175" i="16"/>
  <c r="F179" i="16"/>
  <c r="F187" i="16"/>
  <c r="G187" i="16" s="1"/>
  <c r="F191" i="16"/>
  <c r="G191" i="16" s="1"/>
  <c r="F195" i="16"/>
  <c r="G195" i="16" s="1"/>
  <c r="F199" i="16"/>
  <c r="G199" i="16" s="1"/>
  <c r="F203" i="16"/>
  <c r="G203" i="16" s="1"/>
  <c r="F207" i="16"/>
  <c r="G207" i="16" s="1"/>
  <c r="F211" i="16"/>
  <c r="F215" i="16"/>
  <c r="G215" i="16" s="1"/>
  <c r="F219" i="16"/>
  <c r="G219" i="16" s="1"/>
  <c r="F223" i="16"/>
  <c r="G223" i="16" s="1"/>
  <c r="F227" i="16"/>
  <c r="G227" i="16" s="1"/>
  <c r="F231" i="16"/>
  <c r="G231" i="16" s="1"/>
  <c r="F235" i="16"/>
  <c r="G235" i="16" s="1"/>
  <c r="G13" i="16"/>
  <c r="G21" i="16"/>
  <c r="G28" i="16"/>
  <c r="G35" i="16"/>
  <c r="G43" i="16"/>
  <c r="G49" i="16"/>
  <c r="G57" i="16"/>
  <c r="G63" i="16"/>
  <c r="G77" i="16"/>
  <c r="G85" i="16"/>
  <c r="G99" i="16"/>
  <c r="G115" i="16"/>
  <c r="G143" i="16"/>
  <c r="G159" i="16"/>
  <c r="G167" i="16"/>
  <c r="G175" i="16"/>
  <c r="G185" i="16"/>
  <c r="F120" i="16"/>
  <c r="G120" i="16" s="1"/>
  <c r="F136" i="16"/>
  <c r="G136" i="16" s="1"/>
  <c r="F168" i="16"/>
  <c r="G168" i="16" s="1"/>
  <c r="F184" i="16"/>
  <c r="G184" i="16" s="1"/>
  <c r="F200" i="16"/>
  <c r="G200" i="16" s="1"/>
  <c r="F216" i="16"/>
  <c r="G216" i="16" s="1"/>
  <c r="F232" i="16"/>
  <c r="G232" i="16" s="1"/>
  <c r="G23" i="16"/>
  <c r="G51" i="16"/>
  <c r="G79" i="16"/>
  <c r="G169" i="16"/>
  <c r="G205" i="16"/>
  <c r="F132" i="16"/>
  <c r="G132" i="16" s="1"/>
  <c r="F196" i="16"/>
  <c r="G196" i="16" s="1"/>
  <c r="G15" i="16"/>
  <c r="G101" i="16"/>
  <c r="G197" i="16"/>
  <c r="F124" i="16"/>
  <c r="F140" i="16"/>
  <c r="F156" i="16"/>
  <c r="G156" i="16" s="1"/>
  <c r="F172" i="16"/>
  <c r="G172" i="16" s="1"/>
  <c r="F188" i="16"/>
  <c r="G188" i="16" s="1"/>
  <c r="F204" i="16"/>
  <c r="G204" i="16" s="1"/>
  <c r="F220" i="16"/>
  <c r="G220" i="16" s="1"/>
  <c r="F236" i="16"/>
  <c r="G236" i="16" s="1"/>
  <c r="G29" i="16"/>
  <c r="G59" i="16"/>
  <c r="G87" i="16"/>
  <c r="G117" i="16"/>
  <c r="G147" i="16"/>
  <c r="G179" i="16"/>
  <c r="F148" i="16"/>
  <c r="G148" i="16" s="1"/>
  <c r="F180" i="16"/>
  <c r="G180" i="16" s="1"/>
  <c r="F228" i="16"/>
  <c r="G228" i="16" s="1"/>
  <c r="G73" i="16"/>
  <c r="G131" i="16"/>
  <c r="F112" i="16"/>
  <c r="G112" i="16" s="1"/>
  <c r="F128" i="16"/>
  <c r="G128" i="16" s="1"/>
  <c r="F144" i="16"/>
  <c r="G144" i="16" s="1"/>
  <c r="F160" i="16"/>
  <c r="G160" i="16" s="1"/>
  <c r="F176" i="16"/>
  <c r="G176" i="16" s="1"/>
  <c r="F192" i="16"/>
  <c r="G192" i="16" s="1"/>
  <c r="F208" i="16"/>
  <c r="G208" i="16" s="1"/>
  <c r="F224" i="16"/>
  <c r="G224" i="16" s="1"/>
  <c r="G37" i="16"/>
  <c r="G93" i="16"/>
  <c r="G124" i="16"/>
  <c r="F116" i="16"/>
  <c r="G116" i="16" s="1"/>
  <c r="F164" i="16"/>
  <c r="G164" i="16" s="1"/>
  <c r="F212" i="16"/>
  <c r="G163" i="16"/>
  <c r="K21" i="16"/>
  <c r="J21" i="16" s="1"/>
  <c r="G225" i="16" l="1"/>
  <c r="G2" i="16"/>
  <c r="F129" i="16"/>
  <c r="G129" i="16" s="1"/>
  <c r="F76" i="16"/>
  <c r="G76" i="16" s="1"/>
  <c r="F94" i="16"/>
  <c r="G94" i="16" s="1"/>
  <c r="F78" i="16"/>
  <c r="G78" i="16" s="1"/>
  <c r="F62" i="16"/>
  <c r="G62" i="16" s="1"/>
  <c r="F46" i="16"/>
  <c r="G46" i="16" s="1"/>
  <c r="F30" i="16"/>
  <c r="G30" i="16" s="1"/>
  <c r="F14" i="16"/>
  <c r="G14" i="16" s="1"/>
  <c r="F183" i="16"/>
  <c r="G183" i="16" s="1"/>
  <c r="F151" i="16"/>
  <c r="G151" i="16" s="1"/>
  <c r="F119" i="16"/>
  <c r="G119" i="16" s="1"/>
  <c r="F103" i="16"/>
  <c r="G103" i="16" s="1"/>
  <c r="G201" i="16"/>
  <c r="F61" i="16"/>
  <c r="G61" i="16" s="1"/>
  <c r="G60" i="16"/>
  <c r="G31" i="16"/>
  <c r="F90" i="16"/>
  <c r="G90" i="16" s="1"/>
  <c r="F74" i="16"/>
  <c r="G74" i="16" s="1"/>
  <c r="F58" i="16"/>
  <c r="G58" i="16" s="1"/>
  <c r="F42" i="16"/>
  <c r="G42" i="16" s="1"/>
  <c r="F26" i="16"/>
  <c r="G26" i="16" s="1"/>
  <c r="F10" i="16"/>
  <c r="G10" i="16" s="1"/>
  <c r="F45" i="16"/>
  <c r="G45" i="16" s="1"/>
  <c r="G81" i="16"/>
  <c r="G25" i="16"/>
  <c r="F86" i="16"/>
  <c r="G86" i="16" s="1"/>
  <c r="F70" i="16"/>
  <c r="G70" i="16" s="1"/>
  <c r="F54" i="16"/>
  <c r="G54" i="16" s="1"/>
  <c r="F38" i="16"/>
  <c r="G38" i="16" s="1"/>
  <c r="F22" i="16"/>
  <c r="G22" i="16" s="1"/>
  <c r="F6" i="16"/>
  <c r="G6" i="16" s="1"/>
  <c r="G133" i="16"/>
  <c r="J18" i="16"/>
  <c r="F82" i="16"/>
  <c r="G82" i="16" s="1"/>
  <c r="F66" i="16"/>
  <c r="G66" i="16" s="1"/>
  <c r="F50" i="16"/>
  <c r="G50" i="16" s="1"/>
  <c r="F34" i="16"/>
  <c r="G34" i="16" s="1"/>
  <c r="F18" i="16"/>
  <c r="G18" i="16" s="1"/>
  <c r="J17" i="16"/>
  <c r="L17" i="16" s="1"/>
  <c r="L18" i="16"/>
  <c r="J19" i="16" l="1"/>
  <c r="L19" i="16" s="1"/>
  <c r="J20" i="16"/>
  <c r="L20" i="16" s="1"/>
  <c r="M19" i="16" l="1"/>
  <c r="N19" i="16" s="1"/>
  <c r="M18" i="16"/>
  <c r="N18" i="16" s="1"/>
  <c r="M17" i="16"/>
  <c r="N17" i="16" s="1"/>
  <c r="D236" i="14" l="1"/>
  <c r="C236" i="14"/>
  <c r="D235" i="14"/>
  <c r="C235" i="14"/>
  <c r="D234" i="14"/>
  <c r="C234" i="14"/>
  <c r="D233" i="14"/>
  <c r="C233" i="14"/>
  <c r="D232" i="14"/>
  <c r="C232" i="14"/>
  <c r="D231" i="14"/>
  <c r="C231" i="14"/>
  <c r="D230" i="14"/>
  <c r="C230" i="14"/>
  <c r="D229" i="14"/>
  <c r="C229" i="14"/>
  <c r="D228" i="14"/>
  <c r="C228" i="14"/>
  <c r="D227" i="14"/>
  <c r="C227" i="14"/>
  <c r="D226" i="14"/>
  <c r="C226" i="14"/>
  <c r="D225" i="14"/>
  <c r="C225" i="14"/>
  <c r="D224" i="14"/>
  <c r="C224" i="14"/>
  <c r="D223" i="14"/>
  <c r="C223" i="14"/>
  <c r="D222" i="14"/>
  <c r="C222" i="14"/>
  <c r="D221" i="14"/>
  <c r="C221" i="14"/>
  <c r="D220" i="14"/>
  <c r="C220" i="14"/>
  <c r="D219" i="14"/>
  <c r="C219" i="14"/>
  <c r="D218" i="14"/>
  <c r="C218" i="14"/>
  <c r="D217" i="14"/>
  <c r="C217" i="14"/>
  <c r="D216" i="14"/>
  <c r="C216" i="14"/>
  <c r="D215" i="14"/>
  <c r="C215" i="14"/>
  <c r="D214" i="14"/>
  <c r="C214" i="14"/>
  <c r="D213" i="14"/>
  <c r="C213" i="14"/>
  <c r="D212" i="14"/>
  <c r="C212" i="14"/>
  <c r="D211" i="14"/>
  <c r="C211" i="14"/>
  <c r="D210" i="14"/>
  <c r="C210" i="14"/>
  <c r="D209" i="14"/>
  <c r="C209" i="14"/>
  <c r="D208" i="14"/>
  <c r="C208" i="14"/>
  <c r="D207" i="14"/>
  <c r="C207" i="14"/>
  <c r="D206" i="14"/>
  <c r="C206" i="14"/>
  <c r="D205" i="14"/>
  <c r="C205" i="14"/>
  <c r="D204" i="14"/>
  <c r="C204" i="14"/>
  <c r="D203" i="14"/>
  <c r="C203" i="14"/>
  <c r="D202" i="14"/>
  <c r="C202" i="14"/>
  <c r="D201" i="14"/>
  <c r="C201" i="14"/>
  <c r="D200" i="14"/>
  <c r="C200" i="14"/>
  <c r="D199" i="14"/>
  <c r="C199" i="14"/>
  <c r="D198" i="14"/>
  <c r="C198" i="14"/>
  <c r="D197" i="14"/>
  <c r="C197" i="14"/>
  <c r="D196" i="14"/>
  <c r="C196" i="14"/>
  <c r="D195" i="14"/>
  <c r="C195" i="14"/>
  <c r="D194" i="14"/>
  <c r="K5" i="14" s="1"/>
  <c r="C194" i="14"/>
  <c r="D193" i="14"/>
  <c r="C193" i="14"/>
  <c r="D192" i="14"/>
  <c r="C192" i="14"/>
  <c r="D191" i="14"/>
  <c r="C191" i="14"/>
  <c r="D190" i="14"/>
  <c r="C190" i="14"/>
  <c r="D189" i="14"/>
  <c r="C189" i="14"/>
  <c r="D188" i="14"/>
  <c r="C188" i="14"/>
  <c r="D187" i="14"/>
  <c r="C187" i="14"/>
  <c r="D186" i="14"/>
  <c r="C186" i="14"/>
  <c r="D185" i="14"/>
  <c r="C185" i="14"/>
  <c r="D184" i="14"/>
  <c r="C184" i="14"/>
  <c r="D183" i="14"/>
  <c r="C183" i="14"/>
  <c r="D182" i="14"/>
  <c r="C182" i="14"/>
  <c r="D181" i="14"/>
  <c r="C181" i="14"/>
  <c r="D180" i="14"/>
  <c r="C180" i="14"/>
  <c r="D179" i="14"/>
  <c r="C179" i="14"/>
  <c r="D178" i="14"/>
  <c r="C178" i="14"/>
  <c r="D177" i="14"/>
  <c r="C177" i="14"/>
  <c r="D176" i="14"/>
  <c r="C176" i="14"/>
  <c r="D175" i="14"/>
  <c r="C175" i="14"/>
  <c r="D174" i="14"/>
  <c r="C174" i="14"/>
  <c r="D173" i="14"/>
  <c r="C173" i="14"/>
  <c r="D172" i="14"/>
  <c r="C172" i="14"/>
  <c r="D171" i="14"/>
  <c r="C171" i="14"/>
  <c r="D170" i="14"/>
  <c r="C170" i="14"/>
  <c r="D169" i="14"/>
  <c r="C169" i="14"/>
  <c r="D168" i="14"/>
  <c r="C168" i="14"/>
  <c r="D167" i="14"/>
  <c r="C167" i="14"/>
  <c r="D166" i="14"/>
  <c r="C166" i="14"/>
  <c r="D165" i="14"/>
  <c r="C165" i="14"/>
  <c r="D164" i="14"/>
  <c r="C164" i="14"/>
  <c r="D163" i="14"/>
  <c r="C163" i="14"/>
  <c r="D162" i="14"/>
  <c r="C162" i="14"/>
  <c r="D161" i="14"/>
  <c r="C161" i="14"/>
  <c r="D160" i="14"/>
  <c r="C160" i="14"/>
  <c r="D159" i="14"/>
  <c r="C159" i="14"/>
  <c r="D158" i="14"/>
  <c r="C158" i="14"/>
  <c r="D157" i="14"/>
  <c r="C157" i="14"/>
  <c r="D156" i="14"/>
  <c r="C156" i="14"/>
  <c r="D155" i="14"/>
  <c r="C155" i="14"/>
  <c r="D154" i="14"/>
  <c r="C154" i="14"/>
  <c r="D153" i="14"/>
  <c r="C153" i="14"/>
  <c r="D152" i="14"/>
  <c r="C152" i="14"/>
  <c r="D151" i="14"/>
  <c r="C151" i="14"/>
  <c r="D150" i="14"/>
  <c r="C150" i="14"/>
  <c r="D149" i="14"/>
  <c r="C149" i="14"/>
  <c r="D148" i="14"/>
  <c r="C148" i="14"/>
  <c r="D147" i="14"/>
  <c r="C147" i="14"/>
  <c r="D146" i="14"/>
  <c r="C146" i="14"/>
  <c r="D145" i="14"/>
  <c r="C145" i="14"/>
  <c r="D144" i="14"/>
  <c r="C144" i="14"/>
  <c r="D143" i="14"/>
  <c r="C143" i="14"/>
  <c r="D142" i="14"/>
  <c r="C142" i="14"/>
  <c r="D141" i="14"/>
  <c r="C141" i="14"/>
  <c r="D140" i="14"/>
  <c r="K6" i="14" s="1"/>
  <c r="C140" i="14"/>
  <c r="D139" i="14"/>
  <c r="C139" i="14"/>
  <c r="D138" i="14"/>
  <c r="C138" i="14"/>
  <c r="D137" i="14"/>
  <c r="C137" i="14"/>
  <c r="D136" i="14"/>
  <c r="C136" i="14"/>
  <c r="D135" i="14"/>
  <c r="C135" i="14"/>
  <c r="D134" i="14"/>
  <c r="C134" i="14"/>
  <c r="D133" i="14"/>
  <c r="C133" i="14"/>
  <c r="D132" i="14"/>
  <c r="C132" i="14"/>
  <c r="D131" i="14"/>
  <c r="C131" i="14"/>
  <c r="D130" i="14"/>
  <c r="C130" i="14"/>
  <c r="D129" i="14"/>
  <c r="C129" i="14"/>
  <c r="D128" i="14"/>
  <c r="C128" i="14"/>
  <c r="D127" i="14"/>
  <c r="C127" i="14"/>
  <c r="D126" i="14"/>
  <c r="C126" i="14"/>
  <c r="D125" i="14"/>
  <c r="C125" i="14"/>
  <c r="D124" i="14"/>
  <c r="C124" i="14"/>
  <c r="D123" i="14"/>
  <c r="C123" i="14"/>
  <c r="D122" i="14"/>
  <c r="C122" i="14"/>
  <c r="D121" i="14"/>
  <c r="C121" i="14"/>
  <c r="D120" i="14"/>
  <c r="C120" i="14"/>
  <c r="D119" i="14"/>
  <c r="C119" i="14"/>
  <c r="D118" i="14"/>
  <c r="C118" i="14"/>
  <c r="D117" i="14"/>
  <c r="C117" i="14"/>
  <c r="D116" i="14"/>
  <c r="C116" i="14"/>
  <c r="D115" i="14"/>
  <c r="C115" i="14"/>
  <c r="D114" i="14"/>
  <c r="C114" i="14"/>
  <c r="D113" i="14"/>
  <c r="C113" i="14"/>
  <c r="D112" i="14"/>
  <c r="C112" i="14"/>
  <c r="D111" i="14"/>
  <c r="C111" i="14"/>
  <c r="D110" i="14"/>
  <c r="C110" i="14"/>
  <c r="D109" i="14"/>
  <c r="C109" i="14"/>
  <c r="D108" i="14"/>
  <c r="C108" i="14"/>
  <c r="D107" i="14"/>
  <c r="C107" i="14"/>
  <c r="D106" i="14"/>
  <c r="C106" i="14"/>
  <c r="D105" i="14"/>
  <c r="C105" i="14"/>
  <c r="D104" i="14"/>
  <c r="C104" i="14"/>
  <c r="D103" i="14"/>
  <c r="C103" i="14"/>
  <c r="D102" i="14"/>
  <c r="C102" i="14"/>
  <c r="D101" i="14"/>
  <c r="C101" i="14"/>
  <c r="D100" i="14"/>
  <c r="C100" i="14"/>
  <c r="D99" i="14"/>
  <c r="C99" i="14"/>
  <c r="D98" i="14"/>
  <c r="C98" i="14"/>
  <c r="D97" i="14"/>
  <c r="C97" i="14"/>
  <c r="D96" i="14"/>
  <c r="K4" i="14" s="1"/>
  <c r="C96" i="14"/>
  <c r="D95" i="14"/>
  <c r="C95" i="14"/>
  <c r="D94" i="14"/>
  <c r="C94" i="14"/>
  <c r="D93" i="14"/>
  <c r="C93" i="14"/>
  <c r="D92" i="14"/>
  <c r="C92" i="14"/>
  <c r="D91" i="14"/>
  <c r="C91" i="14"/>
  <c r="D90" i="14"/>
  <c r="C90" i="14"/>
  <c r="D89" i="14"/>
  <c r="C89" i="14"/>
  <c r="D88" i="14"/>
  <c r="C88" i="14"/>
  <c r="D87" i="14"/>
  <c r="C87" i="14"/>
  <c r="D86" i="14"/>
  <c r="C86" i="14"/>
  <c r="D85" i="14"/>
  <c r="C85" i="14"/>
  <c r="D84" i="14"/>
  <c r="C84" i="14"/>
  <c r="D83" i="14"/>
  <c r="C83" i="14"/>
  <c r="D82" i="14"/>
  <c r="C82" i="14"/>
  <c r="D81" i="14"/>
  <c r="C81" i="14"/>
  <c r="D80" i="14"/>
  <c r="C80" i="14"/>
  <c r="D79" i="14"/>
  <c r="C79" i="14"/>
  <c r="D78" i="14"/>
  <c r="C78" i="14"/>
  <c r="D77" i="14"/>
  <c r="C77" i="14"/>
  <c r="D76" i="14"/>
  <c r="C76" i="14"/>
  <c r="D75" i="14"/>
  <c r="C75" i="14"/>
  <c r="D74" i="14"/>
  <c r="C74" i="14"/>
  <c r="D73" i="14"/>
  <c r="C73" i="14"/>
  <c r="D72" i="14"/>
  <c r="C72" i="14"/>
  <c r="D71" i="14"/>
  <c r="C71" i="14"/>
  <c r="D70" i="14"/>
  <c r="C70" i="14"/>
  <c r="D69" i="14"/>
  <c r="C69" i="14"/>
  <c r="D68" i="14"/>
  <c r="C68" i="14"/>
  <c r="D67" i="14"/>
  <c r="C67" i="14"/>
  <c r="D66" i="14"/>
  <c r="C66" i="14"/>
  <c r="D65" i="14"/>
  <c r="C65" i="14"/>
  <c r="D64" i="14"/>
  <c r="C64" i="14"/>
  <c r="D63" i="14"/>
  <c r="C63" i="14"/>
  <c r="D62" i="14"/>
  <c r="C62" i="14"/>
  <c r="D61" i="14"/>
  <c r="C61" i="14"/>
  <c r="D60" i="14"/>
  <c r="C60" i="14"/>
  <c r="D59" i="14"/>
  <c r="C59" i="14"/>
  <c r="D58" i="14"/>
  <c r="C58" i="14"/>
  <c r="D57" i="14"/>
  <c r="C57" i="14"/>
  <c r="D56" i="14"/>
  <c r="C56" i="14"/>
  <c r="D55" i="14"/>
  <c r="C55" i="14"/>
  <c r="D54" i="14"/>
  <c r="C54" i="14"/>
  <c r="D53" i="14"/>
  <c r="C53" i="14"/>
  <c r="D52" i="14"/>
  <c r="C52" i="14"/>
  <c r="D51" i="14"/>
  <c r="C51" i="14"/>
  <c r="D50" i="14"/>
  <c r="C50" i="14"/>
  <c r="D49" i="14"/>
  <c r="C49" i="14"/>
  <c r="D48" i="14"/>
  <c r="C48" i="14"/>
  <c r="D47" i="14"/>
  <c r="C47" i="14"/>
  <c r="D46" i="14"/>
  <c r="C46" i="14"/>
  <c r="D45" i="14"/>
  <c r="C45" i="14"/>
  <c r="D44" i="14"/>
  <c r="C44" i="14"/>
  <c r="D43" i="14"/>
  <c r="C43" i="14"/>
  <c r="D42" i="14"/>
  <c r="C42" i="14"/>
  <c r="D41" i="14"/>
  <c r="C41" i="14"/>
  <c r="D40" i="14"/>
  <c r="C40" i="14"/>
  <c r="D39" i="14"/>
  <c r="C39" i="14"/>
  <c r="D38" i="14"/>
  <c r="C38" i="14"/>
  <c r="D37" i="14"/>
  <c r="C37" i="14"/>
  <c r="D36" i="14"/>
  <c r="C36" i="14"/>
  <c r="D35" i="14"/>
  <c r="C35" i="14"/>
  <c r="D34" i="14"/>
  <c r="C34" i="14"/>
  <c r="D33" i="14"/>
  <c r="C33" i="14"/>
  <c r="D32" i="14"/>
  <c r="C32" i="14"/>
  <c r="D31" i="14"/>
  <c r="C31" i="14"/>
  <c r="D30" i="14"/>
  <c r="C30" i="14"/>
  <c r="D29" i="14"/>
  <c r="C29" i="14"/>
  <c r="D28" i="14"/>
  <c r="C28" i="14"/>
  <c r="D27" i="14"/>
  <c r="C27" i="14"/>
  <c r="D26" i="14"/>
  <c r="C26" i="14"/>
  <c r="D25" i="14"/>
  <c r="C25" i="14"/>
  <c r="D24" i="14"/>
  <c r="C24" i="14"/>
  <c r="D23" i="14"/>
  <c r="C23" i="14"/>
  <c r="D22" i="14"/>
  <c r="C22" i="14"/>
  <c r="D21" i="14"/>
  <c r="C21" i="14"/>
  <c r="D20" i="14"/>
  <c r="C20" i="14"/>
  <c r="D19" i="14"/>
  <c r="C19" i="14"/>
  <c r="D2" i="14"/>
  <c r="D3" i="14"/>
  <c r="D4" i="14"/>
  <c r="D5" i="14"/>
  <c r="D6" i="14"/>
  <c r="D7" i="14"/>
  <c r="D8" i="14"/>
  <c r="D9" i="14"/>
  <c r="D10" i="14"/>
  <c r="D11" i="14"/>
  <c r="D12" i="14"/>
  <c r="D13" i="14"/>
  <c r="D14" i="14"/>
  <c r="D15" i="14"/>
  <c r="D16" i="14"/>
  <c r="D17" i="14"/>
  <c r="D18" i="14"/>
  <c r="C18" i="14"/>
  <c r="C2" i="14"/>
  <c r="C3" i="14"/>
  <c r="C4" i="14"/>
  <c r="C5" i="14"/>
  <c r="C6" i="14"/>
  <c r="C7" i="14"/>
  <c r="C8" i="14"/>
  <c r="C9" i="14"/>
  <c r="C10" i="14"/>
  <c r="C11" i="14"/>
  <c r="C12" i="14"/>
  <c r="C13" i="14"/>
  <c r="C14" i="14"/>
  <c r="C15" i="14"/>
  <c r="C16" i="14"/>
  <c r="C17" i="14"/>
  <c r="H4" i="12"/>
  <c r="K4" i="12" s="1"/>
  <c r="H3" i="12"/>
  <c r="I3" i="12" s="1"/>
  <c r="K3" i="12"/>
  <c r="J5" i="12"/>
  <c r="J4" i="12"/>
  <c r="J3" i="12"/>
  <c r="H5" i="12"/>
  <c r="H14" i="12" s="1"/>
  <c r="M23" i="12"/>
  <c r="H16" i="12"/>
  <c r="H13" i="12"/>
  <c r="H19" i="12" s="1"/>
  <c r="H10" i="12"/>
  <c r="J10" i="12" s="1"/>
  <c r="I10" i="12"/>
  <c r="H9" i="12"/>
  <c r="J9" i="12" s="1"/>
  <c r="K9" i="12" s="1"/>
  <c r="L9" i="12" s="1"/>
  <c r="I9" i="12"/>
  <c r="K5" i="12"/>
  <c r="D73"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 r="D3" i="8"/>
  <c r="D2" i="8"/>
  <c r="K7" i="14" l="1"/>
  <c r="K3" i="14"/>
  <c r="I4" i="12"/>
  <c r="I5" i="12" s="1"/>
  <c r="H18" i="12"/>
  <c r="H17" i="12"/>
</calcChain>
</file>

<file path=xl/sharedStrings.xml><?xml version="1.0" encoding="utf-8"?>
<sst xmlns="http://schemas.openxmlformats.org/spreadsheetml/2006/main" count="1546" uniqueCount="323">
  <si>
    <t>氏名</t>
    <rPh sb="0" eb="2">
      <t>シメイ</t>
    </rPh>
    <phoneticPr fontId="3"/>
  </si>
  <si>
    <t>身長</t>
  </si>
  <si>
    <t>年齢</t>
    <rPh sb="0" eb="2">
      <t>ネンレイ</t>
    </rPh>
    <phoneticPr fontId="4"/>
  </si>
  <si>
    <t>安倍なつみ</t>
    <rPh sb="0" eb="2">
      <t>アベ</t>
    </rPh>
    <phoneticPr fontId="3"/>
  </si>
  <si>
    <t>モーニング娘。</t>
    <rPh sb="5" eb="7">
      <t>ムスメ</t>
    </rPh>
    <phoneticPr fontId="3"/>
  </si>
  <si>
    <t>飯窪春菜</t>
    <rPh sb="0" eb="2">
      <t>イイクボ</t>
    </rPh>
    <rPh sb="2" eb="4">
      <t>ハルナ</t>
    </rPh>
    <phoneticPr fontId="3"/>
  </si>
  <si>
    <t>飯田圭織</t>
    <rPh sb="0" eb="2">
      <t>イイダ</t>
    </rPh>
    <rPh sb="2" eb="4">
      <t>カオリ</t>
    </rPh>
    <phoneticPr fontId="3"/>
  </si>
  <si>
    <t>生田衣梨奈</t>
    <rPh sb="0" eb="5">
      <t>イクタエリナ</t>
    </rPh>
    <phoneticPr fontId="3"/>
  </si>
  <si>
    <t>石川梨華</t>
    <rPh sb="0" eb="2">
      <t>イシカワ</t>
    </rPh>
    <rPh sb="2" eb="4">
      <t>リカ</t>
    </rPh>
    <phoneticPr fontId="3"/>
  </si>
  <si>
    <t>石黒彩</t>
    <rPh sb="0" eb="2">
      <t>イシグロ</t>
    </rPh>
    <rPh sb="2" eb="3">
      <t>アヤ</t>
    </rPh>
    <phoneticPr fontId="3"/>
  </si>
  <si>
    <t>石田亜佑美</t>
    <rPh sb="0" eb="2">
      <t>イシダ</t>
    </rPh>
    <rPh sb="2" eb="3">
      <t>ア</t>
    </rPh>
    <phoneticPr fontId="3"/>
  </si>
  <si>
    <t>市井紗耶香</t>
    <rPh sb="0" eb="2">
      <t>イチイ</t>
    </rPh>
    <rPh sb="2" eb="5">
      <t>サヤカ</t>
    </rPh>
    <phoneticPr fontId="3"/>
  </si>
  <si>
    <t>小川麻琴</t>
    <rPh sb="0" eb="2">
      <t>オガワ</t>
    </rPh>
    <rPh sb="2" eb="4">
      <t>マコト</t>
    </rPh>
    <phoneticPr fontId="3"/>
  </si>
  <si>
    <t>小田さくら</t>
    <rPh sb="0" eb="2">
      <t>オダ</t>
    </rPh>
    <phoneticPr fontId="4"/>
  </si>
  <si>
    <t>加護亜依</t>
    <rPh sb="0" eb="2">
      <t>カゴ</t>
    </rPh>
    <rPh sb="2" eb="4">
      <t>アイ</t>
    </rPh>
    <phoneticPr fontId="3"/>
  </si>
  <si>
    <t>亀井絵里</t>
    <rPh sb="0" eb="2">
      <t>カメイ</t>
    </rPh>
    <rPh sb="2" eb="4">
      <t>エリ</t>
    </rPh>
    <phoneticPr fontId="3"/>
  </si>
  <si>
    <t>久住小春</t>
    <rPh sb="0" eb="2">
      <t>クスミ</t>
    </rPh>
    <rPh sb="2" eb="4">
      <t>コハル</t>
    </rPh>
    <phoneticPr fontId="3"/>
  </si>
  <si>
    <t>工藤遙</t>
    <rPh sb="0" eb="2">
      <t>クドウ</t>
    </rPh>
    <rPh sb="2" eb="3">
      <t>ハルカ</t>
    </rPh>
    <phoneticPr fontId="3"/>
  </si>
  <si>
    <t>後藤真希</t>
    <rPh sb="0" eb="2">
      <t>ゴトウ</t>
    </rPh>
    <rPh sb="2" eb="4">
      <t>マキ</t>
    </rPh>
    <phoneticPr fontId="3"/>
  </si>
  <si>
    <t>紺野あさ美</t>
    <rPh sb="0" eb="2">
      <t>コンノ</t>
    </rPh>
    <rPh sb="4" eb="5">
      <t>ミ</t>
    </rPh>
    <phoneticPr fontId="3"/>
  </si>
  <si>
    <t>佐藤優樹</t>
    <rPh sb="0" eb="4">
      <t>サトウマサキ</t>
    </rPh>
    <phoneticPr fontId="3"/>
  </si>
  <si>
    <t>鞘師里保</t>
    <rPh sb="0" eb="4">
      <t>サヤシリホ</t>
    </rPh>
    <phoneticPr fontId="3"/>
  </si>
  <si>
    <t>鈴木香音</t>
    <rPh sb="0" eb="4">
      <t>スズキカノン</t>
    </rPh>
    <phoneticPr fontId="3"/>
  </si>
  <si>
    <t>高橋愛</t>
    <rPh sb="0" eb="2">
      <t>タカハシ</t>
    </rPh>
    <rPh sb="2" eb="3">
      <t>アイ</t>
    </rPh>
    <phoneticPr fontId="3"/>
  </si>
  <si>
    <t>田中れいな</t>
    <rPh sb="0" eb="2">
      <t>タナカ</t>
    </rPh>
    <phoneticPr fontId="3"/>
  </si>
  <si>
    <t>銭琳</t>
    <rPh sb="0" eb="2">
      <t>チェンリン</t>
    </rPh>
    <phoneticPr fontId="3"/>
  </si>
  <si>
    <t>辻希美</t>
    <rPh sb="0" eb="1">
      <t>ツジ</t>
    </rPh>
    <rPh sb="1" eb="3">
      <t>ノゾミ</t>
    </rPh>
    <phoneticPr fontId="3"/>
  </si>
  <si>
    <t>中澤裕子</t>
    <rPh sb="0" eb="2">
      <t>ナカザワ</t>
    </rPh>
    <rPh sb="2" eb="4">
      <t>ユウコ</t>
    </rPh>
    <phoneticPr fontId="3"/>
  </si>
  <si>
    <t>新垣里沙</t>
    <rPh sb="0" eb="2">
      <t>ニイガキ</t>
    </rPh>
    <rPh sb="2" eb="4">
      <t>リサ</t>
    </rPh>
    <phoneticPr fontId="3"/>
  </si>
  <si>
    <t>福田明日香</t>
    <rPh sb="0" eb="2">
      <t>フクダ</t>
    </rPh>
    <rPh sb="2" eb="5">
      <t>アスカ</t>
    </rPh>
    <phoneticPr fontId="3"/>
  </si>
  <si>
    <t>譜久村聖</t>
    <rPh sb="0" eb="4">
      <t>フクムラミズキ</t>
    </rPh>
    <phoneticPr fontId="3"/>
  </si>
  <si>
    <t>藤本美貴</t>
    <rPh sb="0" eb="2">
      <t>フジモト</t>
    </rPh>
    <rPh sb="2" eb="4">
      <t>ミキ</t>
    </rPh>
    <phoneticPr fontId="3"/>
  </si>
  <si>
    <t>道重さゆみ</t>
    <rPh sb="0" eb="2">
      <t>ミチシゲ</t>
    </rPh>
    <phoneticPr fontId="3"/>
  </si>
  <si>
    <t>光井愛佳</t>
    <rPh sb="0" eb="2">
      <t>ミツイ</t>
    </rPh>
    <phoneticPr fontId="3"/>
  </si>
  <si>
    <t>矢口真里</t>
    <rPh sb="0" eb="2">
      <t>ヤグチ</t>
    </rPh>
    <rPh sb="2" eb="4">
      <t>マリ</t>
    </rPh>
    <phoneticPr fontId="3"/>
  </si>
  <si>
    <t>保田圭</t>
    <rPh sb="0" eb="2">
      <t>ヤスダ</t>
    </rPh>
    <rPh sb="2" eb="3">
      <t>ケイ</t>
    </rPh>
    <phoneticPr fontId="3"/>
  </si>
  <si>
    <t>吉澤ひとみ</t>
    <rPh sb="0" eb="2">
      <t>ヨシザワ</t>
    </rPh>
    <phoneticPr fontId="3"/>
  </si>
  <si>
    <t>李純</t>
    <rPh sb="0" eb="2">
      <t>リーチュン</t>
    </rPh>
    <phoneticPr fontId="3"/>
  </si>
  <si>
    <t>梅田えりか</t>
    <rPh sb="0" eb="5">
      <t>ウメダ</t>
    </rPh>
    <phoneticPr fontId="4"/>
  </si>
  <si>
    <t>矢島舞美</t>
    <rPh sb="0" eb="4">
      <t>ヤジママイミ</t>
    </rPh>
    <phoneticPr fontId="4"/>
  </si>
  <si>
    <t>鈴木愛理</t>
    <rPh sb="0" eb="4">
      <t>スズキアイリ</t>
    </rPh>
    <phoneticPr fontId="4"/>
  </si>
  <si>
    <t>萩原 舞</t>
    <rPh sb="0" eb="4">
      <t>ハギハラ　マイ</t>
    </rPh>
    <phoneticPr fontId="4"/>
  </si>
  <si>
    <t>有原栞菜</t>
    <rPh sb="0" eb="4">
      <t>アリハラカンナ</t>
    </rPh>
    <phoneticPr fontId="4"/>
  </si>
  <si>
    <t>中島早貴</t>
    <rPh sb="0" eb="4">
      <t>ナカジマサキ</t>
    </rPh>
    <phoneticPr fontId="4"/>
  </si>
  <si>
    <t>村上 愛</t>
    <rPh sb="0" eb="4">
      <t>ムラカミ　メグミ</t>
    </rPh>
    <phoneticPr fontId="4"/>
  </si>
  <si>
    <t>岡井千聖</t>
    <rPh sb="0" eb="4">
      <t>オカイチサト</t>
    </rPh>
    <phoneticPr fontId="4"/>
  </si>
  <si>
    <t>熊井友理奈</t>
    <rPh sb="0" eb="5">
      <t>クマイユリナ</t>
    </rPh>
    <phoneticPr fontId="4"/>
  </si>
  <si>
    <t>Berryz工房</t>
    <rPh sb="0" eb="8">
      <t>ベリーズコウボウ</t>
    </rPh>
    <phoneticPr fontId="3"/>
  </si>
  <si>
    <t>須藤茉麻</t>
    <rPh sb="0" eb="4">
      <t>スドウマアサ</t>
    </rPh>
    <phoneticPr fontId="4"/>
  </si>
  <si>
    <t>徳永千奈美</t>
    <rPh sb="0" eb="5">
      <t>トクナガチナミ</t>
    </rPh>
    <phoneticPr fontId="4"/>
  </si>
  <si>
    <t>菅谷梨沙子</t>
    <rPh sb="0" eb="5">
      <t>スガヤリサコ</t>
    </rPh>
    <phoneticPr fontId="4"/>
  </si>
  <si>
    <t>夏焼雅</t>
    <rPh sb="0" eb="3">
      <t>ナツヤキミヤビ</t>
    </rPh>
    <phoneticPr fontId="4"/>
  </si>
  <si>
    <t>清水佐紀</t>
    <rPh sb="0" eb="4">
      <t>シミズサキ</t>
    </rPh>
    <phoneticPr fontId="4"/>
  </si>
  <si>
    <t>嗣永桃子</t>
    <rPh sb="0" eb="4">
      <t>ツグナガモモコ</t>
    </rPh>
    <phoneticPr fontId="4"/>
  </si>
  <si>
    <t>和田彩花</t>
    <rPh sb="0" eb="4">
      <t>ワダアヤカ</t>
    </rPh>
    <phoneticPr fontId="4"/>
  </si>
  <si>
    <t>前田憂佳</t>
    <rPh sb="0" eb="4">
      <t>マエダユウカ</t>
    </rPh>
    <phoneticPr fontId="4"/>
  </si>
  <si>
    <t>中西香菜</t>
    <rPh sb="0" eb="4">
      <t>ナカニシカナ</t>
    </rPh>
    <phoneticPr fontId="4"/>
  </si>
  <si>
    <t>勝田里奈</t>
    <rPh sb="0" eb="4">
      <t>カツタリナ</t>
    </rPh>
    <phoneticPr fontId="4"/>
  </si>
  <si>
    <t>田村芽実</t>
    <rPh sb="0" eb="4">
      <t>タムラメイミ</t>
    </rPh>
    <phoneticPr fontId="4"/>
  </si>
  <si>
    <t>福田花音</t>
    <rPh sb="0" eb="4">
      <t>フクダカノン</t>
    </rPh>
    <phoneticPr fontId="4"/>
  </si>
  <si>
    <t>小川紗季</t>
    <rPh sb="0" eb="4">
      <t>オガワサキ</t>
    </rPh>
    <phoneticPr fontId="4"/>
  </si>
  <si>
    <t>竹内朱莉</t>
    <rPh sb="0" eb="4">
      <t>タケウチマリ</t>
    </rPh>
    <phoneticPr fontId="4"/>
  </si>
  <si>
    <t>小数賀芙由香</t>
    <rPh sb="0" eb="6">
      <t>コスガフユカ</t>
    </rPh>
    <phoneticPr fontId="4"/>
  </si>
  <si>
    <t>宮崎由加</t>
    <rPh sb="0" eb="4">
      <t>ミヤザキユカ</t>
    </rPh>
    <phoneticPr fontId="4"/>
  </si>
  <si>
    <t>金澤朋子</t>
    <rPh sb="0" eb="4">
      <t>カナザワトモコ</t>
    </rPh>
    <phoneticPr fontId="4"/>
  </si>
  <si>
    <t>高木紗友希</t>
    <rPh sb="0" eb="5">
      <t>タカギサユキ</t>
    </rPh>
    <phoneticPr fontId="4"/>
  </si>
  <si>
    <t>宮本佳林</t>
    <rPh sb="0" eb="4">
      <t>ミヤモトカリン</t>
    </rPh>
    <phoneticPr fontId="4"/>
  </si>
  <si>
    <t>植村あかり</t>
    <rPh sb="0" eb="5">
      <t>ウエムラ</t>
    </rPh>
    <phoneticPr fontId="4"/>
  </si>
  <si>
    <t>概要</t>
  </si>
  <si>
    <t>因子</t>
    <rPh sb="0" eb="2">
      <t>インシ</t>
    </rPh>
    <phoneticPr fontId="4"/>
  </si>
  <si>
    <t>平均</t>
  </si>
  <si>
    <t>全グループ</t>
    <rPh sb="0" eb="1">
      <t>ゼン</t>
    </rPh>
    <phoneticPr fontId="3"/>
  </si>
  <si>
    <t>分散分析(ANOVA)</t>
    <phoneticPr fontId="4"/>
  </si>
  <si>
    <t>変動要因</t>
  </si>
  <si>
    <t>自由度φ</t>
    <phoneticPr fontId="4"/>
  </si>
  <si>
    <t>P値(因子&gt;残差)</t>
    <rPh sb="3" eb="5">
      <t>インシ</t>
    </rPh>
    <rPh sb="6" eb="8">
      <t>ザンサ</t>
    </rPh>
    <phoneticPr fontId="4"/>
  </si>
  <si>
    <t>因子（因子間）</t>
    <rPh sb="0" eb="2">
      <t>インシ</t>
    </rPh>
    <rPh sb="3" eb="5">
      <t>インシ</t>
    </rPh>
    <rPh sb="5" eb="6">
      <t>アイダ</t>
    </rPh>
    <phoneticPr fontId="4"/>
  </si>
  <si>
    <t>残差（因子内）</t>
    <rPh sb="0" eb="2">
      <t>ザンサ</t>
    </rPh>
    <rPh sb="3" eb="5">
      <t>インシ</t>
    </rPh>
    <rPh sb="5" eb="6">
      <t>ナイ</t>
    </rPh>
    <phoneticPr fontId="4"/>
  </si>
  <si>
    <t>合計</t>
  </si>
  <si>
    <t>分散MS</t>
    <phoneticPr fontId="4"/>
  </si>
  <si>
    <t>F</t>
    <phoneticPr fontId="4"/>
  </si>
  <si>
    <t>身長に関する分散分析</t>
    <rPh sb="0" eb="2">
      <t>シンチョウ</t>
    </rPh>
    <rPh sb="3" eb="4">
      <t>カン</t>
    </rPh>
    <rPh sb="6" eb="8">
      <t>ブンサン</t>
    </rPh>
    <rPh sb="8" eb="10">
      <t>ブンセキ</t>
    </rPh>
    <phoneticPr fontId="3"/>
  </si>
  <si>
    <t>年齢に関する分散分析</t>
    <rPh sb="0" eb="2">
      <t>ネンレイ</t>
    </rPh>
    <rPh sb="3" eb="4">
      <t>カン</t>
    </rPh>
    <rPh sb="6" eb="8">
      <t>ブンサン</t>
    </rPh>
    <rPh sb="8" eb="10">
      <t>ブンセキ</t>
    </rPh>
    <phoneticPr fontId="3"/>
  </si>
  <si>
    <t>t検定(Student)</t>
    <rPh sb="1" eb="3">
      <t>ケンテイ</t>
    </rPh>
    <phoneticPr fontId="4"/>
  </si>
  <si>
    <t>t値</t>
    <rPh sb="1" eb="2">
      <t>アタイ</t>
    </rPh>
    <phoneticPr fontId="4"/>
  </si>
  <si>
    <t>自由度φ</t>
    <rPh sb="0" eb="3">
      <t>ジユウド</t>
    </rPh>
    <phoneticPr fontId="4"/>
  </si>
  <si>
    <t>共通分散</t>
    <rPh sb="0" eb="2">
      <t>キョウツウ</t>
    </rPh>
    <rPh sb="2" eb="4">
      <t>ブンサン</t>
    </rPh>
    <phoneticPr fontId="4"/>
  </si>
  <si>
    <t>標準誤差SE</t>
    <rPh sb="0" eb="2">
      <t>ヒョウジュン</t>
    </rPh>
    <rPh sb="2" eb="4">
      <t>ゴサ</t>
    </rPh>
    <phoneticPr fontId="4"/>
  </si>
  <si>
    <t>効果量の判断目安</t>
    <rPh sb="0" eb="3">
      <t>コウカリョウ</t>
    </rPh>
    <rPh sb="4" eb="6">
      <t>ハンダン</t>
    </rPh>
    <rPh sb="6" eb="8">
      <t>メヤス</t>
    </rPh>
    <phoneticPr fontId="4"/>
  </si>
  <si>
    <r>
      <t>効果量η</t>
    </r>
    <r>
      <rPr>
        <vertAlign val="superscript"/>
        <sz val="11"/>
        <rFont val="游ゴシック"/>
        <family val="3"/>
        <charset val="128"/>
        <scheme val="minor"/>
      </rPr>
      <t>2</t>
    </r>
    <rPh sb="0" eb="3">
      <t>コウカリョウ</t>
    </rPh>
    <phoneticPr fontId="3"/>
  </si>
  <si>
    <t>効果の目安</t>
    <rPh sb="0" eb="2">
      <t>コウカ</t>
    </rPh>
    <rPh sb="3" eb="5">
      <t>メヤス</t>
    </rPh>
    <phoneticPr fontId="3"/>
  </si>
  <si>
    <t>大</t>
    <rPh sb="0" eb="1">
      <t>ダイ</t>
    </rPh>
    <phoneticPr fontId="3"/>
  </si>
  <si>
    <t>中</t>
    <rPh sb="0" eb="1">
      <t>チュウ</t>
    </rPh>
    <phoneticPr fontId="3"/>
  </si>
  <si>
    <t>小</t>
    <rPh sb="0" eb="1">
      <t>ショウ</t>
    </rPh>
    <phoneticPr fontId="3"/>
  </si>
  <si>
    <t>なし</t>
    <phoneticPr fontId="3"/>
  </si>
  <si>
    <r>
      <t>η</t>
    </r>
    <r>
      <rPr>
        <vertAlign val="superscript"/>
        <sz val="11"/>
        <rFont val="游ゴシック"/>
        <family val="3"/>
        <charset val="128"/>
        <scheme val="minor"/>
      </rPr>
      <t>2</t>
    </r>
    <phoneticPr fontId="3"/>
  </si>
  <si>
    <t>ANGERME</t>
  </si>
  <si>
    <t>ANGERME</t>
    <phoneticPr fontId="3"/>
  </si>
  <si>
    <t>母分散の差の検定</t>
    <rPh sb="0" eb="3">
      <t>ボブンサン</t>
    </rPh>
    <rPh sb="4" eb="5">
      <t>サ</t>
    </rPh>
    <rPh sb="6" eb="8">
      <t>ケンテイ</t>
    </rPh>
    <phoneticPr fontId="4"/>
  </si>
  <si>
    <t>項目</t>
    <rPh sb="0" eb="2">
      <t>コウモク</t>
    </rPh>
    <phoneticPr fontId="3"/>
  </si>
  <si>
    <t>変動(平方和)SS</t>
    <rPh sb="3" eb="5">
      <t>ヘイホウ</t>
    </rPh>
    <rPh sb="5" eb="6">
      <t>ワ</t>
    </rPh>
    <phoneticPr fontId="4"/>
  </si>
  <si>
    <t>℃-ute</t>
  </si>
  <si>
    <t>Juice=Juice</t>
  </si>
  <si>
    <t>尾形春水</t>
    <rPh sb="0" eb="4">
      <t>オガタハルナ</t>
    </rPh>
    <phoneticPr fontId="3"/>
  </si>
  <si>
    <t>野中美希</t>
    <rPh sb="0" eb="4">
      <t>ノナカミキ</t>
    </rPh>
    <phoneticPr fontId="3"/>
  </si>
  <si>
    <t>牧野真莉愛</t>
    <rPh sb="0" eb="5">
      <t>マキノマリア</t>
    </rPh>
    <phoneticPr fontId="3"/>
  </si>
  <si>
    <t>羽賀朱音</t>
    <rPh sb="0" eb="4">
      <t>ハガアカネ</t>
    </rPh>
    <phoneticPr fontId="3"/>
  </si>
  <si>
    <t>室田瑞希</t>
    <rPh sb="0" eb="4">
      <t>ムロタミズキ</t>
    </rPh>
    <phoneticPr fontId="3"/>
  </si>
  <si>
    <t>相川茉穂</t>
    <rPh sb="0" eb="4">
      <t>アイカワマホ</t>
    </rPh>
    <phoneticPr fontId="3"/>
  </si>
  <si>
    <t>佐々木莉佳子</t>
    <rPh sb="0" eb="6">
      <t>ササキリカコ</t>
    </rPh>
    <phoneticPr fontId="3"/>
  </si>
  <si>
    <t>上國料萌衣</t>
    <rPh sb="0" eb="5">
      <t>カミコクリョウモエ</t>
    </rPh>
    <phoneticPr fontId="3"/>
  </si>
  <si>
    <t>笠原桃奈</t>
    <rPh sb="0" eb="4">
      <t>カサハラモモナ</t>
    </rPh>
    <phoneticPr fontId="3"/>
  </si>
  <si>
    <t>生年月日</t>
    <rPh sb="0" eb="2">
      <t>セイネン</t>
    </rPh>
    <rPh sb="2" eb="4">
      <t>ガッピ</t>
    </rPh>
    <phoneticPr fontId="4"/>
  </si>
  <si>
    <t>Juice=Juice</t>
    <phoneticPr fontId="3"/>
  </si>
  <si>
    <t>Berryz工房</t>
  </si>
  <si>
    <t>モーニング娘。</t>
  </si>
  <si>
    <t>因子</t>
    <rPh sb="0" eb="2">
      <t>インシ</t>
    </rPh>
    <phoneticPr fontId="6"/>
  </si>
  <si>
    <t>データの個数N</t>
  </si>
  <si>
    <t>分散u2</t>
  </si>
  <si>
    <t>変動SS</t>
  </si>
  <si>
    <t>自由度φ</t>
  </si>
  <si>
    <t>分散MS</t>
  </si>
  <si>
    <t>F</t>
  </si>
  <si>
    <t>P値(因子&gt;残差)</t>
    <rPh sb="3" eb="5">
      <t>インシ</t>
    </rPh>
    <rPh sb="6" eb="8">
      <t>ザンサ</t>
    </rPh>
    <phoneticPr fontId="3"/>
  </si>
  <si>
    <t>η2</t>
  </si>
  <si>
    <t>因子（因子間）</t>
    <rPh sb="0" eb="2">
      <t>インシ</t>
    </rPh>
    <rPh sb="3" eb="5">
      <t>インシ</t>
    </rPh>
    <rPh sb="5" eb="6">
      <t>アイダ</t>
    </rPh>
    <phoneticPr fontId="3"/>
  </si>
  <si>
    <t>残差（因子内）</t>
    <rPh sb="0" eb="2">
      <t>ザンサ</t>
    </rPh>
    <rPh sb="3" eb="5">
      <t>インシ</t>
    </rPh>
    <rPh sb="5" eb="6">
      <t>ナイ</t>
    </rPh>
    <phoneticPr fontId="3"/>
  </si>
  <si>
    <t>自由度</t>
    <rPh sb="0" eb="3">
      <t>ジユウド</t>
    </rPh>
    <phoneticPr fontId="3"/>
  </si>
  <si>
    <t>自由度</t>
    <rPh sb="0" eb="3">
      <t>ジユウド</t>
    </rPh>
    <phoneticPr fontId="4"/>
  </si>
  <si>
    <t>グループ</t>
    <phoneticPr fontId="3"/>
  </si>
  <si>
    <t>平均値同等性の耐久検定(Welch)</t>
    <rPh sb="0" eb="3">
      <t>ヘイキンチ</t>
    </rPh>
    <rPh sb="3" eb="5">
      <t>ドウトウ</t>
    </rPh>
    <rPh sb="5" eb="6">
      <t>セイ</t>
    </rPh>
    <rPh sb="7" eb="9">
      <t>タイキュウ</t>
    </rPh>
    <rPh sb="9" eb="11">
      <t>ケンテイ</t>
    </rPh>
    <phoneticPr fontId="4"/>
  </si>
  <si>
    <t>F</t>
    <phoneticPr fontId="4"/>
  </si>
  <si>
    <t>因子数</t>
    <rPh sb="0" eb="3">
      <t>インシスウ</t>
    </rPh>
    <phoneticPr fontId="4"/>
  </si>
  <si>
    <t>因子自由度</t>
    <rPh sb="0" eb="2">
      <t>インシ</t>
    </rPh>
    <rPh sb="2" eb="5">
      <t>ジユウド</t>
    </rPh>
    <phoneticPr fontId="4"/>
  </si>
  <si>
    <t>P値</t>
    <phoneticPr fontId="4"/>
  </si>
  <si>
    <t>Welch</t>
    <phoneticPr fontId="4"/>
  </si>
  <si>
    <t>℃-ute</t>
    <phoneticPr fontId="3"/>
  </si>
  <si>
    <t>P値</t>
    <phoneticPr fontId="4"/>
  </si>
  <si>
    <t>Welch</t>
    <phoneticPr fontId="4"/>
  </si>
  <si>
    <t>℃-ute</t>
    <phoneticPr fontId="3"/>
  </si>
  <si>
    <t>ANGERME</t>
    <phoneticPr fontId="3"/>
  </si>
  <si>
    <t>Juice=Juice</t>
    <phoneticPr fontId="3"/>
  </si>
  <si>
    <t>統計学的手法</t>
    <rPh sb="0" eb="3">
      <t>トウケイガク</t>
    </rPh>
    <rPh sb="3" eb="4">
      <t>テキ</t>
    </rPh>
    <rPh sb="4" eb="6">
      <t>シュホウ</t>
    </rPh>
    <phoneticPr fontId="3"/>
  </si>
  <si>
    <t>パラメトリック</t>
    <phoneticPr fontId="3"/>
  </si>
  <si>
    <t>比例尺度・間隔尺度の一部</t>
    <rPh sb="0" eb="2">
      <t>ヒレイ</t>
    </rPh>
    <rPh sb="2" eb="4">
      <t>シャクド</t>
    </rPh>
    <rPh sb="5" eb="7">
      <t>カンカク</t>
    </rPh>
    <rPh sb="7" eb="9">
      <t>シャクド</t>
    </rPh>
    <rPh sb="10" eb="12">
      <t>イチブ</t>
    </rPh>
    <phoneticPr fontId="3"/>
  </si>
  <si>
    <t>母集団に特定の分布を想定する</t>
    <rPh sb="0" eb="3">
      <t>ボシュウダン</t>
    </rPh>
    <rPh sb="4" eb="6">
      <t>トクテイ</t>
    </rPh>
    <rPh sb="7" eb="9">
      <t>ブンプ</t>
    </rPh>
    <rPh sb="10" eb="12">
      <t>ソウテイ</t>
    </rPh>
    <phoneticPr fontId="3"/>
  </si>
  <si>
    <t>ノンパラメトリック</t>
    <phoneticPr fontId="3"/>
  </si>
  <si>
    <t>順序尺度、名義尺度など</t>
    <rPh sb="0" eb="2">
      <t>ジュンジョ</t>
    </rPh>
    <rPh sb="2" eb="4">
      <t>シャクド</t>
    </rPh>
    <rPh sb="5" eb="7">
      <t>メイギ</t>
    </rPh>
    <rPh sb="7" eb="9">
      <t>シャクド</t>
    </rPh>
    <phoneticPr fontId="3"/>
  </si>
  <si>
    <t>母集団に特定の分布を想定しない</t>
    <rPh sb="0" eb="3">
      <t>ボシュウダン</t>
    </rPh>
    <rPh sb="4" eb="6">
      <t>トクテイ</t>
    </rPh>
    <rPh sb="7" eb="9">
      <t>ブンプ</t>
    </rPh>
    <rPh sb="10" eb="12">
      <t>ソウテイ</t>
    </rPh>
    <phoneticPr fontId="3"/>
  </si>
  <si>
    <t>分析手法(統計量とその検定)</t>
    <rPh sb="0" eb="2">
      <t>ブンセキ</t>
    </rPh>
    <rPh sb="2" eb="4">
      <t>シュホウ</t>
    </rPh>
    <rPh sb="5" eb="8">
      <t>トウケイリョウ</t>
    </rPh>
    <rPh sb="11" eb="13">
      <t>ケンテイ</t>
    </rPh>
    <phoneticPr fontId="4"/>
  </si>
  <si>
    <t>名義尺度</t>
    <rPh sb="0" eb="2">
      <t>メイギ</t>
    </rPh>
    <rPh sb="2" eb="4">
      <t>シャクド</t>
    </rPh>
    <phoneticPr fontId="3"/>
  </si>
  <si>
    <t>順序尺度</t>
    <rPh sb="0" eb="2">
      <t>ジュンジョ</t>
    </rPh>
    <rPh sb="2" eb="4">
      <t>シャクド</t>
    </rPh>
    <phoneticPr fontId="3"/>
  </si>
  <si>
    <t>比例・間隔尺度</t>
    <rPh sb="0" eb="2">
      <t>ヒレイ</t>
    </rPh>
    <rPh sb="3" eb="5">
      <t>カンカク</t>
    </rPh>
    <rPh sb="5" eb="7">
      <t>シャクド</t>
    </rPh>
    <phoneticPr fontId="3"/>
  </si>
  <si>
    <t>クラメールの連関係数
カイ2乗検定</t>
    <rPh sb="6" eb="10">
      <t>レンカンケイスウ</t>
    </rPh>
    <rPh sb="13" eb="15">
      <t>ニジョウ</t>
    </rPh>
    <rPh sb="15" eb="17">
      <t>ケンテイ</t>
    </rPh>
    <phoneticPr fontId="4"/>
  </si>
  <si>
    <t>マン・ホイットニーのU検定
クラスカル・ウォリス検定</t>
    <phoneticPr fontId="4"/>
  </si>
  <si>
    <t>マン・ホイットニーのU検定
クラスカル・ウォリス検定</t>
    <phoneticPr fontId="4"/>
  </si>
  <si>
    <t>順位相関係数
線形連関の検定</t>
    <rPh sb="0" eb="2">
      <t>ジュンイ</t>
    </rPh>
    <rPh sb="2" eb="4">
      <t>ソウカン</t>
    </rPh>
    <rPh sb="4" eb="6">
      <t>ケイスウ</t>
    </rPh>
    <rPh sb="7" eb="9">
      <t>センケイ</t>
    </rPh>
    <rPh sb="9" eb="11">
      <t>レンカン</t>
    </rPh>
    <rPh sb="12" eb="14">
      <t>ケンテイ</t>
    </rPh>
    <phoneticPr fontId="4"/>
  </si>
  <si>
    <t>順位相関係数
（スピアマン、ケンドール）</t>
    <rPh sb="0" eb="2">
      <t>ジュンイ</t>
    </rPh>
    <rPh sb="2" eb="4">
      <t>ソウカン</t>
    </rPh>
    <rPh sb="4" eb="6">
      <t>ケイスウ</t>
    </rPh>
    <phoneticPr fontId="4"/>
  </si>
  <si>
    <t>比例・間隔尺度</t>
    <rPh sb="0" eb="2">
      <t>ヒレイ</t>
    </rPh>
    <rPh sb="3" eb="7">
      <t>カンカクシャクド</t>
    </rPh>
    <phoneticPr fontId="3"/>
  </si>
  <si>
    <t>相関分析
回帰分析</t>
    <rPh sb="0" eb="2">
      <t>ソウカン</t>
    </rPh>
    <rPh sb="2" eb="4">
      <t>ブンセキ</t>
    </rPh>
    <rPh sb="5" eb="7">
      <t>カイキ</t>
    </rPh>
    <rPh sb="7" eb="9">
      <t>ブンセキ</t>
    </rPh>
    <phoneticPr fontId="4"/>
  </si>
  <si>
    <t>ターム</t>
    <phoneticPr fontId="3"/>
  </si>
  <si>
    <t>検定統計量</t>
    <rPh sb="0" eb="2">
      <t>ケンテイ</t>
    </rPh>
    <rPh sb="2" eb="5">
      <t>トウケイリョウ</t>
    </rPh>
    <phoneticPr fontId="3"/>
  </si>
  <si>
    <t>対立仮説H1の内容を数値化した統計量</t>
    <rPh sb="0" eb="2">
      <t>タイリツ</t>
    </rPh>
    <rPh sb="2" eb="4">
      <t>カセツ</t>
    </rPh>
    <rPh sb="7" eb="9">
      <t>ナイヨウ</t>
    </rPh>
    <rPh sb="10" eb="13">
      <t>スウチカ</t>
    </rPh>
    <rPh sb="15" eb="18">
      <t>トウケイリョウ</t>
    </rPh>
    <phoneticPr fontId="3"/>
  </si>
  <si>
    <t>例:t値(t検定)、分散比(F検定)などなど</t>
    <rPh sb="0" eb="1">
      <t>レイ</t>
    </rPh>
    <rPh sb="3" eb="4">
      <t>アタイ</t>
    </rPh>
    <rPh sb="6" eb="8">
      <t>ケンテイ</t>
    </rPh>
    <rPh sb="10" eb="13">
      <t>ブンサンヒ</t>
    </rPh>
    <rPh sb="15" eb="17">
      <t>ケンテイ</t>
    </rPh>
    <phoneticPr fontId="3"/>
  </si>
  <si>
    <t>P値(Probability)</t>
    <rPh sb="1" eb="2">
      <t>アタイ</t>
    </rPh>
    <phoneticPr fontId="3"/>
  </si>
  <si>
    <t>偶然でその結果が生じる確率</t>
    <phoneticPr fontId="4"/>
  </si>
  <si>
    <t>検定統計量を用いて確率分布表より算出する(例:T.DIST関数)</t>
    <rPh sb="0" eb="2">
      <t>ケンテイ</t>
    </rPh>
    <rPh sb="2" eb="5">
      <t>トウケイリョウ</t>
    </rPh>
    <rPh sb="6" eb="7">
      <t>モチ</t>
    </rPh>
    <rPh sb="9" eb="11">
      <t>カクリツ</t>
    </rPh>
    <rPh sb="11" eb="14">
      <t>ブンプヒョウ</t>
    </rPh>
    <rPh sb="16" eb="18">
      <t>サンシュツ</t>
    </rPh>
    <rPh sb="21" eb="22">
      <t>レイ</t>
    </rPh>
    <rPh sb="29" eb="31">
      <t>カンスウ</t>
    </rPh>
    <phoneticPr fontId="3"/>
  </si>
  <si>
    <t>有意水準α</t>
    <rPh sb="0" eb="2">
      <t>ユウイ</t>
    </rPh>
    <rPh sb="2" eb="4">
      <t>スイジュン</t>
    </rPh>
    <phoneticPr fontId="3"/>
  </si>
  <si>
    <t>偶然でそうなってしまう確率がこれより小さければ偶然じゃないと見なす限界点</t>
    <phoneticPr fontId="4"/>
  </si>
  <si>
    <t>一般的には5%ないし1%</t>
    <rPh sb="0" eb="3">
      <t>イッパンテキ</t>
    </rPh>
    <phoneticPr fontId="3"/>
  </si>
  <si>
    <t>母数(parameter)</t>
    <rPh sb="0" eb="2">
      <t>ボスウ</t>
    </rPh>
    <phoneticPr fontId="4"/>
  </si>
  <si>
    <t>母集団の分布を特徴付ける数</t>
    <rPh sb="0" eb="3">
      <t>ボシュウダン</t>
    </rPh>
    <rPh sb="4" eb="6">
      <t>ブンプ</t>
    </rPh>
    <rPh sb="7" eb="10">
      <t>トクチョウヅ</t>
    </rPh>
    <rPh sb="12" eb="13">
      <t>カズ</t>
    </rPh>
    <phoneticPr fontId="4"/>
  </si>
  <si>
    <t>母平均・母分散など</t>
    <rPh sb="0" eb="3">
      <t>ボヘイキン</t>
    </rPh>
    <rPh sb="4" eb="7">
      <t>ボブンサン</t>
    </rPh>
    <phoneticPr fontId="4"/>
  </si>
  <si>
    <t>標本数k</t>
    <rPh sb="0" eb="2">
      <t>ヒョウホン</t>
    </rPh>
    <rPh sb="2" eb="3">
      <t>スウ</t>
    </rPh>
    <phoneticPr fontId="3"/>
  </si>
  <si>
    <t>標本を集めるための抽出回数</t>
    <rPh sb="0" eb="2">
      <t>ヒョウホン</t>
    </rPh>
    <rPh sb="3" eb="4">
      <t>アツ</t>
    </rPh>
    <rPh sb="9" eb="11">
      <t>チュウシュツ</t>
    </rPh>
    <rPh sb="11" eb="13">
      <t>カイスウ</t>
    </rPh>
    <phoneticPr fontId="3"/>
  </si>
  <si>
    <t>A組とB組から各々サンプルを集めた場合、標本数は2</t>
    <rPh sb="1" eb="2">
      <t>クミ</t>
    </rPh>
    <rPh sb="4" eb="5">
      <t>クミ</t>
    </rPh>
    <rPh sb="7" eb="9">
      <t>オノオノ</t>
    </rPh>
    <rPh sb="14" eb="15">
      <t>アツ</t>
    </rPh>
    <rPh sb="17" eb="19">
      <t>バアイ</t>
    </rPh>
    <rPh sb="20" eb="22">
      <t>ヒョウホン</t>
    </rPh>
    <rPh sb="22" eb="23">
      <t>スウ</t>
    </rPh>
    <phoneticPr fontId="3"/>
  </si>
  <si>
    <t>標本の大きさn</t>
    <rPh sb="0" eb="2">
      <t>ヒョウホン</t>
    </rPh>
    <rPh sb="3" eb="4">
      <t>オオ</t>
    </rPh>
    <phoneticPr fontId="3"/>
  </si>
  <si>
    <t>集められた標本の度数（観測数）</t>
    <rPh sb="0" eb="1">
      <t>アツ</t>
    </rPh>
    <rPh sb="5" eb="7">
      <t>ヒョウホン</t>
    </rPh>
    <rPh sb="8" eb="10">
      <t>ドスウ</t>
    </rPh>
    <rPh sb="11" eb="13">
      <t>カンソク</t>
    </rPh>
    <rPh sb="13" eb="14">
      <t>スウ</t>
    </rPh>
    <phoneticPr fontId="3"/>
  </si>
  <si>
    <t>変動（偏差平方和）S</t>
    <rPh sb="0" eb="2">
      <t>ヘンドウ</t>
    </rPh>
    <rPh sb="3" eb="5">
      <t>ヘンサ</t>
    </rPh>
    <rPh sb="5" eb="7">
      <t>ヘイホウ</t>
    </rPh>
    <rPh sb="7" eb="8">
      <t>ワ</t>
    </rPh>
    <phoneticPr fontId="4"/>
  </si>
  <si>
    <t>個々の値と平均との差（偏差）を二乗したものの総和</t>
    <rPh sb="0" eb="2">
      <t>ココ</t>
    </rPh>
    <rPh sb="3" eb="4">
      <t>アタイ</t>
    </rPh>
    <rPh sb="5" eb="7">
      <t>ヘイキン</t>
    </rPh>
    <rPh sb="9" eb="10">
      <t>サ</t>
    </rPh>
    <rPh sb="11" eb="13">
      <t>ヘンサ</t>
    </rPh>
    <rPh sb="15" eb="17">
      <t>ニジョウ</t>
    </rPh>
    <rPh sb="22" eb="24">
      <t>ソウワ</t>
    </rPh>
    <phoneticPr fontId="4"/>
  </si>
  <si>
    <t>分散V</t>
    <rPh sb="0" eb="2">
      <t>ブンサン</t>
    </rPh>
    <phoneticPr fontId="4"/>
  </si>
  <si>
    <t>偏差平方の平均</t>
    <rPh sb="0" eb="2">
      <t>ヘンサ</t>
    </rPh>
    <rPh sb="2" eb="4">
      <t>ヘイホウ</t>
    </rPh>
    <rPh sb="5" eb="7">
      <t>ヘイキン</t>
    </rPh>
    <phoneticPr fontId="4"/>
  </si>
  <si>
    <t>自由度df(degree of freedom)</t>
    <rPh sb="0" eb="3">
      <t>ジユウド</t>
    </rPh>
    <phoneticPr fontId="3"/>
  </si>
  <si>
    <t>標本の大きさから拘束条件の数を引いた数</t>
    <rPh sb="0" eb="2">
      <t>ヒョウホン</t>
    </rPh>
    <rPh sb="3" eb="4">
      <t>オオ</t>
    </rPh>
    <rPh sb="8" eb="10">
      <t>コウソク</t>
    </rPh>
    <rPh sb="10" eb="12">
      <t>ジョウケン</t>
    </rPh>
    <rPh sb="13" eb="14">
      <t>カズ</t>
    </rPh>
    <rPh sb="15" eb="16">
      <t>ヒ</t>
    </rPh>
    <rPh sb="18" eb="19">
      <t>カズ</t>
    </rPh>
    <phoneticPr fontId="3"/>
  </si>
  <si>
    <t>例:標本の大きさ -1(平均値という縛り)-…</t>
    <rPh sb="0" eb="1">
      <t>レイ</t>
    </rPh>
    <rPh sb="2" eb="4">
      <t>ヒョウホン</t>
    </rPh>
    <rPh sb="5" eb="6">
      <t>オオ</t>
    </rPh>
    <rPh sb="12" eb="15">
      <t>ヘイキンチ</t>
    </rPh>
    <rPh sb="18" eb="19">
      <t>シバ</t>
    </rPh>
    <phoneticPr fontId="3"/>
  </si>
  <si>
    <t>不偏分散 u2</t>
    <rPh sb="0" eb="2">
      <t>フヘン</t>
    </rPh>
    <rPh sb="2" eb="4">
      <t>ブンサン</t>
    </rPh>
    <phoneticPr fontId="3"/>
  </si>
  <si>
    <r>
      <t>母分散σ</t>
    </r>
    <r>
      <rPr>
        <vertAlign val="superscript"/>
        <sz val="11"/>
        <rFont val="游ゴシック"/>
        <family val="3"/>
        <charset val="128"/>
        <scheme val="minor"/>
      </rPr>
      <t>2</t>
    </r>
    <r>
      <rPr>
        <sz val="11"/>
        <rFont val="游ゴシック"/>
        <family val="3"/>
        <charset val="128"/>
        <scheme val="minor"/>
      </rPr>
      <t>の推定値</t>
    </r>
    <rPh sb="0" eb="3">
      <t>ボブンサン</t>
    </rPh>
    <rPh sb="6" eb="9">
      <t>スイテイチ</t>
    </rPh>
    <phoneticPr fontId="3"/>
  </si>
  <si>
    <t>(個別値-平均値)^2の総和/自由度</t>
    <rPh sb="1" eb="3">
      <t>コベツ</t>
    </rPh>
    <rPh sb="3" eb="4">
      <t>アタイ</t>
    </rPh>
    <rPh sb="5" eb="8">
      <t>ヘイキンチ</t>
    </rPh>
    <rPh sb="12" eb="14">
      <t>ソウワ</t>
    </rPh>
    <rPh sb="15" eb="18">
      <t>ジユウド</t>
    </rPh>
    <phoneticPr fontId="3"/>
  </si>
  <si>
    <t>標準誤差 SE</t>
    <rPh sb="0" eb="2">
      <t>ヒョウジュン</t>
    </rPh>
    <rPh sb="2" eb="4">
      <t>ゴサ</t>
    </rPh>
    <phoneticPr fontId="3"/>
  </si>
  <si>
    <t>標本の統計量のばらつきの大きさ</t>
    <rPh sb="0" eb="2">
      <t>ヒョウホン</t>
    </rPh>
    <phoneticPr fontId="3"/>
  </si>
  <si>
    <t>例:SQRT(分散/標本の大きさ）（誤差伝播の法則より）</t>
    <rPh sb="0" eb="1">
      <t>レイ</t>
    </rPh>
    <rPh sb="7" eb="9">
      <t>ブンサン</t>
    </rPh>
    <rPh sb="10" eb="12">
      <t>ヒョウホン</t>
    </rPh>
    <rPh sb="13" eb="14">
      <t>オオ</t>
    </rPh>
    <rPh sb="18" eb="20">
      <t>ゴサ</t>
    </rPh>
    <rPh sb="20" eb="22">
      <t>デンパ</t>
    </rPh>
    <rPh sb="23" eb="25">
      <t>ホウソク</t>
    </rPh>
    <phoneticPr fontId="3"/>
  </si>
  <si>
    <t>棄却値</t>
    <rPh sb="0" eb="2">
      <t>キキャク</t>
    </rPh>
    <rPh sb="2" eb="3">
      <t>チ</t>
    </rPh>
    <phoneticPr fontId="3"/>
  </si>
  <si>
    <t>検定統計量がこの値を超えたら帰無仮説は棄却できる、有意水準と対応する</t>
    <rPh sb="0" eb="2">
      <t>ケンテイ</t>
    </rPh>
    <rPh sb="2" eb="5">
      <t>トウケイリョウ</t>
    </rPh>
    <rPh sb="8" eb="9">
      <t>アタイ</t>
    </rPh>
    <rPh sb="10" eb="11">
      <t>コ</t>
    </rPh>
    <rPh sb="14" eb="16">
      <t>キム</t>
    </rPh>
    <rPh sb="16" eb="18">
      <t>カセツ</t>
    </rPh>
    <rPh sb="19" eb="21">
      <t>キキャク</t>
    </rPh>
    <rPh sb="25" eb="27">
      <t>ユウイ</t>
    </rPh>
    <rPh sb="27" eb="29">
      <t>スイジュン</t>
    </rPh>
    <rPh sb="30" eb="32">
      <t>タイオウ</t>
    </rPh>
    <phoneticPr fontId="3"/>
  </si>
  <si>
    <t>確率分布表より算出する(例:T.INV関数)</t>
    <rPh sb="0" eb="2">
      <t>カクリツ</t>
    </rPh>
    <rPh sb="2" eb="5">
      <t>ブンプヒョウ</t>
    </rPh>
    <rPh sb="7" eb="9">
      <t>サンシュツ</t>
    </rPh>
    <rPh sb="12" eb="13">
      <t>レイ</t>
    </rPh>
    <rPh sb="19" eb="21">
      <t>カンスウ</t>
    </rPh>
    <phoneticPr fontId="3"/>
  </si>
  <si>
    <t>片側検定</t>
    <rPh sb="0" eb="2">
      <t>カタガワ</t>
    </rPh>
    <rPh sb="2" eb="4">
      <t>ケンテイ</t>
    </rPh>
    <phoneticPr fontId="3"/>
  </si>
  <si>
    <t>比較対象との大小関係がどちらか一方の論証でOK の時</t>
    <rPh sb="0" eb="2">
      <t>ヒカク</t>
    </rPh>
    <rPh sb="2" eb="4">
      <t>タイショウ</t>
    </rPh>
    <rPh sb="6" eb="8">
      <t>ダイショウ</t>
    </rPh>
    <rPh sb="8" eb="10">
      <t>カンケイ</t>
    </rPh>
    <rPh sb="15" eb="17">
      <t>イッポウ</t>
    </rPh>
    <rPh sb="18" eb="20">
      <t>ロンショウ</t>
    </rPh>
    <rPh sb="25" eb="26">
      <t>トキ</t>
    </rPh>
    <phoneticPr fontId="3"/>
  </si>
  <si>
    <t>データの外部に根拠が必要（理論、先行研究etc）</t>
    <rPh sb="4" eb="6">
      <t>ガイブ</t>
    </rPh>
    <rPh sb="7" eb="9">
      <t>コンキョ</t>
    </rPh>
    <rPh sb="10" eb="12">
      <t>ヒツヨウ</t>
    </rPh>
    <rPh sb="13" eb="15">
      <t>リロン</t>
    </rPh>
    <rPh sb="16" eb="18">
      <t>センコウ</t>
    </rPh>
    <rPh sb="18" eb="20">
      <t>ケンキュウ</t>
    </rPh>
    <phoneticPr fontId="3"/>
  </si>
  <si>
    <t>両側検定</t>
    <rPh sb="0" eb="2">
      <t>リョウガワ</t>
    </rPh>
    <rPh sb="2" eb="4">
      <t>ケンテイ</t>
    </rPh>
    <phoneticPr fontId="3"/>
  </si>
  <si>
    <t>特段の条件がないとき</t>
    <rPh sb="0" eb="2">
      <t>トクダン</t>
    </rPh>
    <rPh sb="3" eb="5">
      <t>ジョウケン</t>
    </rPh>
    <phoneticPr fontId="3"/>
  </si>
  <si>
    <t>分析手法</t>
    <rPh sb="0" eb="2">
      <t>ブンセキ</t>
    </rPh>
    <rPh sb="2" eb="4">
      <t>シュホウ</t>
    </rPh>
    <phoneticPr fontId="4"/>
  </si>
  <si>
    <t>平均値(mean)</t>
    <rPh sb="0" eb="3">
      <t>ヘイキンチ</t>
    </rPh>
    <phoneticPr fontId="4"/>
  </si>
  <si>
    <t>平均値の区間推定</t>
    <rPh sb="0" eb="3">
      <t>ヘイキンチ</t>
    </rPh>
    <rPh sb="4" eb="6">
      <t>クカン</t>
    </rPh>
    <rPh sb="6" eb="8">
      <t>スイテイ</t>
    </rPh>
    <phoneticPr fontId="4"/>
  </si>
  <si>
    <t>正規分布、t分布</t>
    <rPh sb="0" eb="2">
      <t>セイキ</t>
    </rPh>
    <rPh sb="2" eb="4">
      <t>ブンプ</t>
    </rPh>
    <rPh sb="6" eb="8">
      <t>ブンプ</t>
    </rPh>
    <phoneticPr fontId="4"/>
  </si>
  <si>
    <t>平均値が取り得る値の上限と下限</t>
    <rPh sb="0" eb="3">
      <t>ヘイキンチ</t>
    </rPh>
    <rPh sb="4" eb="5">
      <t>ト</t>
    </rPh>
    <rPh sb="6" eb="7">
      <t>ウ</t>
    </rPh>
    <rPh sb="8" eb="9">
      <t>アタイ</t>
    </rPh>
    <rPh sb="10" eb="12">
      <t>ジョウゲン</t>
    </rPh>
    <rPh sb="13" eb="15">
      <t>カゲン</t>
    </rPh>
    <phoneticPr fontId="4"/>
  </si>
  <si>
    <t>一つの標本についての平均値と基準値の差の検定</t>
    <rPh sb="0" eb="1">
      <t>ヒト</t>
    </rPh>
    <rPh sb="3" eb="5">
      <t>ヒョウホン</t>
    </rPh>
    <rPh sb="10" eb="13">
      <t>ヘイキンチ</t>
    </rPh>
    <rPh sb="14" eb="17">
      <t>キジュンチ</t>
    </rPh>
    <rPh sb="18" eb="19">
      <t>サ</t>
    </rPh>
    <rPh sb="20" eb="22">
      <t>ケンテイ</t>
    </rPh>
    <phoneticPr fontId="4"/>
  </si>
  <si>
    <t>単一の変数の平均値と所与の基準値とに差があるかどうか</t>
    <rPh sb="0" eb="2">
      <t>タンイツ</t>
    </rPh>
    <rPh sb="3" eb="5">
      <t>ヘンスウ</t>
    </rPh>
    <rPh sb="6" eb="9">
      <t>ヘイキンチ</t>
    </rPh>
    <rPh sb="10" eb="12">
      <t>ショヨ</t>
    </rPh>
    <rPh sb="13" eb="16">
      <t>キジュンチ</t>
    </rPh>
    <rPh sb="18" eb="19">
      <t>サ</t>
    </rPh>
    <phoneticPr fontId="4"/>
  </si>
  <si>
    <t>対応ある標本の平均値の検定</t>
    <rPh sb="0" eb="2">
      <t>タイオウ</t>
    </rPh>
    <rPh sb="11" eb="13">
      <t>ケンテイ</t>
    </rPh>
    <phoneticPr fontId="4"/>
  </si>
  <si>
    <t>t分布</t>
    <rPh sb="1" eb="3">
      <t>ブンプ</t>
    </rPh>
    <phoneticPr fontId="4"/>
  </si>
  <si>
    <t>対となっている２変数の平均に差があるかどうか</t>
    <rPh sb="0" eb="1">
      <t>ツイ</t>
    </rPh>
    <rPh sb="8" eb="10">
      <t>ヘンスウ</t>
    </rPh>
    <rPh sb="11" eb="13">
      <t>ヘイキン</t>
    </rPh>
    <rPh sb="14" eb="15">
      <t>サ</t>
    </rPh>
    <phoneticPr fontId="4"/>
  </si>
  <si>
    <t>独立した標本の平均値の検定</t>
    <rPh sb="0" eb="2">
      <t>ドクリツ</t>
    </rPh>
    <rPh sb="11" eb="13">
      <t>ケンテイ</t>
    </rPh>
    <phoneticPr fontId="4"/>
  </si>
  <si>
    <t>相互に独立した２変数の平均に差があるかどうか</t>
    <rPh sb="0" eb="2">
      <t>ソウゴ</t>
    </rPh>
    <rPh sb="3" eb="5">
      <t>ドクリツ</t>
    </rPh>
    <rPh sb="8" eb="10">
      <t>ヘンスウ</t>
    </rPh>
    <rPh sb="11" eb="13">
      <t>ヘイキン</t>
    </rPh>
    <rPh sb="14" eb="15">
      <t>サ</t>
    </rPh>
    <phoneticPr fontId="4"/>
  </si>
  <si>
    <t>分散分析(ANalysis Of VAriance)</t>
    <rPh sb="0" eb="2">
      <t>ブンサン</t>
    </rPh>
    <rPh sb="2" eb="4">
      <t>ブンセキ</t>
    </rPh>
    <phoneticPr fontId="4"/>
  </si>
  <si>
    <t>F分布</t>
    <rPh sb="1" eb="3">
      <t>ブンプ</t>
    </rPh>
    <phoneticPr fontId="4"/>
  </si>
  <si>
    <t>値の散らばり（平均値のズレ）を作り出す要因の有無</t>
    <rPh sb="0" eb="1">
      <t>アタイ</t>
    </rPh>
    <rPh sb="2" eb="3">
      <t>チ</t>
    </rPh>
    <rPh sb="7" eb="10">
      <t>ヘイキンチ</t>
    </rPh>
    <rPh sb="15" eb="16">
      <t>ツク</t>
    </rPh>
    <rPh sb="17" eb="18">
      <t>ダ</t>
    </rPh>
    <rPh sb="19" eb="21">
      <t>ヨウイン</t>
    </rPh>
    <rPh sb="22" eb="24">
      <t>ウム</t>
    </rPh>
    <phoneticPr fontId="4"/>
  </si>
  <si>
    <t>分散(variance)</t>
    <rPh sb="0" eb="2">
      <t>ブンサン</t>
    </rPh>
    <phoneticPr fontId="4"/>
  </si>
  <si>
    <r>
      <t>χ</t>
    </r>
    <r>
      <rPr>
        <vertAlign val="superscript"/>
        <sz val="11"/>
        <rFont val="游ゴシック"/>
        <family val="3"/>
        <charset val="128"/>
        <scheme val="minor"/>
      </rPr>
      <t>２</t>
    </r>
    <r>
      <rPr>
        <sz val="11"/>
        <rFont val="游ゴシック"/>
        <family val="3"/>
        <charset val="128"/>
        <scheme val="minor"/>
      </rPr>
      <t>検定</t>
    </r>
    <rPh sb="2" eb="4">
      <t>ケンテイ</t>
    </rPh>
    <phoneticPr fontId="4"/>
  </si>
  <si>
    <r>
      <t>χ</t>
    </r>
    <r>
      <rPr>
        <vertAlign val="superscript"/>
        <sz val="11"/>
        <rFont val="游ゴシック"/>
        <family val="3"/>
        <charset val="128"/>
        <scheme val="minor"/>
      </rPr>
      <t>２</t>
    </r>
    <r>
      <rPr>
        <sz val="11"/>
        <rFont val="游ゴシック"/>
        <family val="3"/>
        <charset val="128"/>
        <scheme val="minor"/>
      </rPr>
      <t>分布</t>
    </r>
    <rPh sb="2" eb="4">
      <t>ブンプ</t>
    </rPh>
    <phoneticPr fontId="4"/>
  </si>
  <si>
    <t>基準状態からのズレの大きさの判定</t>
    <phoneticPr fontId="4"/>
  </si>
  <si>
    <t>2標本の分散の差の検定（F検定）</t>
    <rPh sb="1" eb="3">
      <t>ヒョウホン</t>
    </rPh>
    <rPh sb="7" eb="8">
      <t>サ</t>
    </rPh>
    <rPh sb="9" eb="11">
      <t>ケンテイ</t>
    </rPh>
    <rPh sb="13" eb="15">
      <t>ケンテイ</t>
    </rPh>
    <phoneticPr fontId="4"/>
  </si>
  <si>
    <t>２変数の分布の散らばりに差があるかどうか</t>
    <rPh sb="1" eb="3">
      <t>ヘンスウ</t>
    </rPh>
    <rPh sb="4" eb="6">
      <t>ブンプ</t>
    </rPh>
    <rPh sb="7" eb="8">
      <t>チ</t>
    </rPh>
    <rPh sb="12" eb="13">
      <t>サ</t>
    </rPh>
    <phoneticPr fontId="4"/>
  </si>
  <si>
    <t>複数の変数間の関係</t>
    <rPh sb="0" eb="2">
      <t>フクスウ</t>
    </rPh>
    <rPh sb="3" eb="5">
      <t>ヘンスウ</t>
    </rPh>
    <rPh sb="5" eb="6">
      <t>カン</t>
    </rPh>
    <rPh sb="7" eb="9">
      <t>カンケイ</t>
    </rPh>
    <phoneticPr fontId="4"/>
  </si>
  <si>
    <t>相関</t>
    <rPh sb="0" eb="2">
      <t>ソウカン</t>
    </rPh>
    <phoneticPr fontId="4"/>
  </si>
  <si>
    <t>有意性はt検定</t>
    <rPh sb="0" eb="3">
      <t>ユウイセイ</t>
    </rPh>
    <rPh sb="5" eb="7">
      <t>ケンテイ</t>
    </rPh>
    <phoneticPr fontId="4"/>
  </si>
  <si>
    <t>複数の変数の関係の有無とその強度</t>
    <rPh sb="0" eb="2">
      <t>フクスウ</t>
    </rPh>
    <rPh sb="3" eb="5">
      <t>ヘンスウ</t>
    </rPh>
    <rPh sb="6" eb="8">
      <t>カンケイ</t>
    </rPh>
    <rPh sb="9" eb="11">
      <t>ウム</t>
    </rPh>
    <rPh sb="14" eb="16">
      <t>キョウド</t>
    </rPh>
    <phoneticPr fontId="4"/>
  </si>
  <si>
    <t>回帰分析</t>
    <rPh sb="0" eb="2">
      <t>カイキ</t>
    </rPh>
    <rPh sb="2" eb="4">
      <t>ブンセキ</t>
    </rPh>
    <phoneticPr fontId="4"/>
  </si>
  <si>
    <t>有意性は分散分析とt検定</t>
    <rPh sb="0" eb="3">
      <t>ユウイセイ</t>
    </rPh>
    <rPh sb="4" eb="6">
      <t>ブンサン</t>
    </rPh>
    <rPh sb="6" eb="8">
      <t>ブンセキ</t>
    </rPh>
    <phoneticPr fontId="4"/>
  </si>
  <si>
    <t>複数の変数の関係をモデル化</t>
    <rPh sb="0" eb="2">
      <t>フクスウ</t>
    </rPh>
    <rPh sb="3" eb="5">
      <t>ヘンスウ</t>
    </rPh>
    <rPh sb="6" eb="8">
      <t>カンケイ</t>
    </rPh>
    <rPh sb="12" eb="13">
      <t>カ</t>
    </rPh>
    <phoneticPr fontId="4"/>
  </si>
  <si>
    <t>複数のカテゴリー変数の関係</t>
    <rPh sb="0" eb="2">
      <t>フクスウ</t>
    </rPh>
    <rPh sb="8" eb="10">
      <t>ヘンスウ</t>
    </rPh>
    <rPh sb="11" eb="13">
      <t>カンケイ</t>
    </rPh>
    <phoneticPr fontId="4"/>
  </si>
  <si>
    <t>分割表（クロス集計）</t>
    <rPh sb="0" eb="2">
      <t>ブンカツ</t>
    </rPh>
    <rPh sb="2" eb="3">
      <t>ヒョウ</t>
    </rPh>
    <rPh sb="7" eb="9">
      <t>シュウケイ</t>
    </rPh>
    <phoneticPr fontId="4"/>
  </si>
  <si>
    <r>
      <t>有意性はχ</t>
    </r>
    <r>
      <rPr>
        <vertAlign val="superscript"/>
        <sz val="11"/>
        <rFont val="游ゴシック"/>
        <family val="3"/>
        <charset val="128"/>
        <scheme val="minor"/>
      </rPr>
      <t>２</t>
    </r>
    <r>
      <rPr>
        <sz val="11"/>
        <rFont val="游ゴシック"/>
        <family val="3"/>
        <charset val="128"/>
        <scheme val="minor"/>
      </rPr>
      <t>検定</t>
    </r>
    <rPh sb="0" eb="3">
      <t>ユウイセイ</t>
    </rPh>
    <rPh sb="6" eb="8">
      <t>ケンテイ</t>
    </rPh>
    <phoneticPr fontId="4"/>
  </si>
  <si>
    <t>カテゴリー間の関係の有無</t>
    <rPh sb="5" eb="6">
      <t>カン</t>
    </rPh>
    <rPh sb="7" eb="9">
      <t>カンケイ</t>
    </rPh>
    <rPh sb="10" eb="12">
      <t>ウム</t>
    </rPh>
    <phoneticPr fontId="4"/>
  </si>
  <si>
    <t>確率分布</t>
    <rPh sb="0" eb="2">
      <t>カクリツ</t>
    </rPh>
    <rPh sb="2" eb="4">
      <t>ブンプ</t>
    </rPh>
    <phoneticPr fontId="4"/>
  </si>
  <si>
    <t>正規分布</t>
    <rPh sb="0" eb="2">
      <t>セイキ</t>
    </rPh>
    <rPh sb="2" eb="4">
      <t>ブンプ</t>
    </rPh>
    <phoneticPr fontId="4"/>
  </si>
  <si>
    <r>
      <t>十分な大きさ（n）の標本の無作為抽出を繰り返したときの標本平均値「（x</t>
    </r>
    <r>
      <rPr>
        <vertAlign val="subscript"/>
        <sz val="11"/>
        <rFont val="游ゴシック"/>
        <family val="3"/>
        <charset val="128"/>
        <scheme val="minor"/>
      </rPr>
      <t>1</t>
    </r>
    <r>
      <rPr>
        <sz val="11"/>
        <rFont val="游ゴシック"/>
        <family val="3"/>
        <charset val="128"/>
        <scheme val="minor"/>
      </rPr>
      <t>+x</t>
    </r>
    <r>
      <rPr>
        <vertAlign val="subscript"/>
        <sz val="11"/>
        <rFont val="游ゴシック"/>
        <family val="3"/>
        <charset val="128"/>
        <scheme val="minor"/>
      </rPr>
      <t>2</t>
    </r>
    <r>
      <rPr>
        <sz val="11"/>
        <rFont val="游ゴシック"/>
        <family val="3"/>
        <charset val="128"/>
        <scheme val="minor"/>
      </rPr>
      <t>+…+x</t>
    </r>
    <r>
      <rPr>
        <vertAlign val="subscript"/>
        <sz val="11"/>
        <rFont val="游ゴシック"/>
        <family val="3"/>
        <charset val="128"/>
        <scheme val="minor"/>
      </rPr>
      <t>n</t>
    </r>
    <r>
      <rPr>
        <sz val="11"/>
        <rFont val="游ゴシック"/>
        <family val="3"/>
        <charset val="128"/>
        <scheme val="minor"/>
      </rPr>
      <t>）/n」の分布</t>
    </r>
    <rPh sb="0" eb="2">
      <t>ジュウブン</t>
    </rPh>
    <rPh sb="3" eb="4">
      <t>オオ</t>
    </rPh>
    <rPh sb="10" eb="12">
      <t>ヒョウホン</t>
    </rPh>
    <rPh sb="13" eb="18">
      <t>ムサクイチュウシュツ</t>
    </rPh>
    <rPh sb="19" eb="20">
      <t>ク</t>
    </rPh>
    <rPh sb="21" eb="22">
      <t>カエ</t>
    </rPh>
    <rPh sb="27" eb="29">
      <t>ヒョウホン</t>
    </rPh>
    <rPh sb="29" eb="32">
      <t>ヘイキンチ</t>
    </rPh>
    <rPh sb="49" eb="51">
      <t>ブンプ</t>
    </rPh>
    <phoneticPr fontId="4"/>
  </si>
  <si>
    <t>標準正規分布</t>
    <rPh sb="0" eb="2">
      <t>ヒョウジュン</t>
    </rPh>
    <rPh sb="2" eb="4">
      <t>セイキ</t>
    </rPh>
    <rPh sb="4" eb="6">
      <t>ブンプ</t>
    </rPh>
    <phoneticPr fontId="4"/>
  </si>
  <si>
    <t>平均0、分散1に標準化した正規分布</t>
    <rPh sb="0" eb="2">
      <t>ヘイキン</t>
    </rPh>
    <rPh sb="4" eb="6">
      <t>ブンサン</t>
    </rPh>
    <rPh sb="8" eb="11">
      <t>ヒョウジュンカ</t>
    </rPh>
    <rPh sb="13" eb="15">
      <t>セイキ</t>
    </rPh>
    <rPh sb="15" eb="17">
      <t>ブンプ</t>
    </rPh>
    <phoneticPr fontId="4"/>
  </si>
  <si>
    <t>χ2分布</t>
    <rPh sb="2" eb="4">
      <t>ブンプ</t>
    </rPh>
    <phoneticPr fontId="4"/>
  </si>
  <si>
    <r>
      <t>標準正規分布においてn個の標本を取り出したときのその標本平方和「（x</t>
    </r>
    <r>
      <rPr>
        <vertAlign val="subscript"/>
        <sz val="11"/>
        <rFont val="游ゴシック"/>
        <family val="3"/>
        <charset val="128"/>
        <scheme val="minor"/>
      </rPr>
      <t>1</t>
    </r>
    <r>
      <rPr>
        <vertAlign val="superscript"/>
        <sz val="11"/>
        <rFont val="游ゴシック"/>
        <family val="3"/>
        <charset val="128"/>
        <scheme val="minor"/>
      </rPr>
      <t>2</t>
    </r>
    <r>
      <rPr>
        <sz val="11"/>
        <rFont val="游ゴシック"/>
        <family val="3"/>
        <charset val="128"/>
        <scheme val="minor"/>
      </rPr>
      <t>+x</t>
    </r>
    <r>
      <rPr>
        <vertAlign val="subscript"/>
        <sz val="11"/>
        <rFont val="游ゴシック"/>
        <family val="3"/>
        <charset val="128"/>
        <scheme val="minor"/>
      </rPr>
      <t>2</t>
    </r>
    <r>
      <rPr>
        <vertAlign val="superscript"/>
        <sz val="11"/>
        <rFont val="游ゴシック"/>
        <family val="3"/>
        <charset val="128"/>
        <scheme val="minor"/>
      </rPr>
      <t>2</t>
    </r>
    <r>
      <rPr>
        <sz val="11"/>
        <rFont val="游ゴシック"/>
        <family val="3"/>
        <charset val="128"/>
        <scheme val="minor"/>
      </rPr>
      <t>+…+x</t>
    </r>
    <r>
      <rPr>
        <vertAlign val="subscript"/>
        <sz val="11"/>
        <rFont val="游ゴシック"/>
        <family val="3"/>
        <charset val="128"/>
        <scheme val="minor"/>
      </rPr>
      <t>n</t>
    </r>
    <r>
      <rPr>
        <vertAlign val="superscript"/>
        <sz val="11"/>
        <rFont val="游ゴシック"/>
        <family val="3"/>
        <charset val="128"/>
        <scheme val="minor"/>
      </rPr>
      <t>2</t>
    </r>
    <r>
      <rPr>
        <sz val="11"/>
        <rFont val="游ゴシック"/>
        <family val="3"/>
        <charset val="128"/>
        <scheme val="minor"/>
      </rPr>
      <t>)」の分布</t>
    </r>
    <rPh sb="0" eb="2">
      <t>ヒョウジュン</t>
    </rPh>
    <rPh sb="2" eb="4">
      <t>セイキ</t>
    </rPh>
    <rPh sb="4" eb="6">
      <t>ブンプ</t>
    </rPh>
    <rPh sb="11" eb="12">
      <t>コ</t>
    </rPh>
    <rPh sb="13" eb="15">
      <t>ヒョウホン</t>
    </rPh>
    <rPh sb="16" eb="17">
      <t>ト</t>
    </rPh>
    <rPh sb="18" eb="19">
      <t>ダ</t>
    </rPh>
    <rPh sb="26" eb="28">
      <t>ヒョウホン</t>
    </rPh>
    <rPh sb="28" eb="30">
      <t>ヘイホウ</t>
    </rPh>
    <rPh sb="30" eb="31">
      <t>ワ</t>
    </rPh>
    <rPh sb="49" eb="51">
      <t>ブンプ</t>
    </rPh>
    <phoneticPr fontId="4"/>
  </si>
  <si>
    <t>自由度はn-1</t>
    <rPh sb="0" eb="3">
      <t>ジユウド</t>
    </rPh>
    <phoneticPr fontId="4"/>
  </si>
  <si>
    <r>
      <t>n</t>
    </r>
    <r>
      <rPr>
        <vertAlign val="subscript"/>
        <sz val="11"/>
        <rFont val="游ゴシック"/>
        <family val="3"/>
        <charset val="128"/>
        <scheme val="minor"/>
      </rPr>
      <t>1</t>
    </r>
    <r>
      <rPr>
        <sz val="11"/>
        <rFont val="游ゴシック"/>
        <family val="3"/>
        <charset val="128"/>
        <scheme val="minor"/>
      </rPr>
      <t>個とn</t>
    </r>
    <r>
      <rPr>
        <vertAlign val="subscript"/>
        <sz val="11"/>
        <rFont val="游ゴシック"/>
        <family val="3"/>
        <charset val="128"/>
        <scheme val="minor"/>
      </rPr>
      <t>2</t>
    </r>
    <r>
      <rPr>
        <sz val="11"/>
        <rFont val="游ゴシック"/>
        <family val="3"/>
        <charset val="128"/>
        <scheme val="minor"/>
      </rPr>
      <t>個からなる二つの標本の「χ</t>
    </r>
    <r>
      <rPr>
        <vertAlign val="superscript"/>
        <sz val="11"/>
        <rFont val="游ゴシック"/>
        <family val="3"/>
        <charset val="128"/>
        <scheme val="minor"/>
      </rPr>
      <t>2</t>
    </r>
    <r>
      <rPr>
        <sz val="11"/>
        <rFont val="游ゴシック"/>
        <family val="3"/>
        <charset val="128"/>
        <scheme val="minor"/>
      </rPr>
      <t>値/自由度(=分散)」の比の分布</t>
    </r>
    <rPh sb="2" eb="3">
      <t>コ</t>
    </rPh>
    <rPh sb="6" eb="7">
      <t>コ</t>
    </rPh>
    <rPh sb="11" eb="12">
      <t>フタ</t>
    </rPh>
    <rPh sb="14" eb="16">
      <t>ヒョウホン</t>
    </rPh>
    <rPh sb="20" eb="21">
      <t>アタイ</t>
    </rPh>
    <rPh sb="22" eb="25">
      <t>ジユウド</t>
    </rPh>
    <rPh sb="27" eb="29">
      <t>ブンサン</t>
    </rPh>
    <rPh sb="32" eb="33">
      <t>ヒ</t>
    </rPh>
    <rPh sb="34" eb="36">
      <t>ブンプ</t>
    </rPh>
    <phoneticPr fontId="4"/>
  </si>
  <si>
    <r>
      <t>自由度はn</t>
    </r>
    <r>
      <rPr>
        <vertAlign val="subscript"/>
        <sz val="11"/>
        <rFont val="游ゴシック"/>
        <family val="3"/>
        <charset val="128"/>
        <scheme val="minor"/>
      </rPr>
      <t>1</t>
    </r>
    <r>
      <rPr>
        <sz val="11"/>
        <rFont val="游ゴシック"/>
        <family val="3"/>
        <charset val="128"/>
        <scheme val="minor"/>
      </rPr>
      <t>-1とn</t>
    </r>
    <r>
      <rPr>
        <vertAlign val="subscript"/>
        <sz val="11"/>
        <rFont val="游ゴシック"/>
        <family val="3"/>
        <charset val="128"/>
        <scheme val="minor"/>
      </rPr>
      <t>2</t>
    </r>
    <r>
      <rPr>
        <sz val="11"/>
        <rFont val="游ゴシック"/>
        <family val="3"/>
        <charset val="128"/>
        <scheme val="minor"/>
      </rPr>
      <t>-1の二つ</t>
    </r>
    <rPh sb="0" eb="3">
      <t>ジユウド</t>
    </rPh>
    <rPh sb="14" eb="15">
      <t>フタ</t>
    </rPh>
    <phoneticPr fontId="4"/>
  </si>
  <si>
    <r>
      <t>二つの標本の間の分散（自由度は1）と標本内の分散(自由度はn</t>
    </r>
    <r>
      <rPr>
        <vertAlign val="subscript"/>
        <sz val="11"/>
        <rFont val="游ゴシック"/>
        <family val="3"/>
        <charset val="128"/>
        <scheme val="minor"/>
      </rPr>
      <t>1</t>
    </r>
    <r>
      <rPr>
        <sz val="11"/>
        <rFont val="游ゴシック"/>
        <family val="3"/>
        <charset val="128"/>
        <scheme val="minor"/>
      </rPr>
      <t>-1+n</t>
    </r>
    <r>
      <rPr>
        <vertAlign val="subscript"/>
        <sz val="11"/>
        <rFont val="游ゴシック"/>
        <family val="3"/>
        <charset val="128"/>
        <scheme val="minor"/>
      </rPr>
      <t>2</t>
    </r>
    <r>
      <rPr>
        <sz val="11"/>
        <rFont val="游ゴシック"/>
        <family val="3"/>
        <charset val="128"/>
        <scheme val="minor"/>
      </rPr>
      <t>-1)の比(F値)の平方根を取った値の分布</t>
    </r>
    <rPh sb="0" eb="1">
      <t>フタ</t>
    </rPh>
    <rPh sb="3" eb="5">
      <t>ヒョウホン</t>
    </rPh>
    <rPh sb="6" eb="7">
      <t>アイダ</t>
    </rPh>
    <rPh sb="8" eb="10">
      <t>ブンサン</t>
    </rPh>
    <rPh sb="11" eb="14">
      <t>ジユウド</t>
    </rPh>
    <rPh sb="18" eb="20">
      <t>ヒョウホン</t>
    </rPh>
    <rPh sb="20" eb="21">
      <t>ナイ</t>
    </rPh>
    <rPh sb="22" eb="24">
      <t>ブンサン</t>
    </rPh>
    <rPh sb="25" eb="28">
      <t>ジユウド</t>
    </rPh>
    <rPh sb="40" eb="41">
      <t>ヒ</t>
    </rPh>
    <rPh sb="43" eb="44">
      <t>アタイ</t>
    </rPh>
    <rPh sb="46" eb="49">
      <t>ヘイホウコン</t>
    </rPh>
    <rPh sb="50" eb="51">
      <t>ト</t>
    </rPh>
    <rPh sb="53" eb="54">
      <t>アタイ</t>
    </rPh>
    <rPh sb="55" eb="57">
      <t>ブンプ</t>
    </rPh>
    <phoneticPr fontId="4"/>
  </si>
  <si>
    <r>
      <t>自由度はn</t>
    </r>
    <r>
      <rPr>
        <vertAlign val="subscript"/>
        <sz val="11"/>
        <rFont val="游ゴシック"/>
        <family val="3"/>
        <charset val="128"/>
        <scheme val="minor"/>
      </rPr>
      <t>1</t>
    </r>
    <r>
      <rPr>
        <sz val="11"/>
        <rFont val="游ゴシック"/>
        <family val="3"/>
        <charset val="128"/>
        <scheme val="minor"/>
      </rPr>
      <t>-1+n</t>
    </r>
    <r>
      <rPr>
        <vertAlign val="subscript"/>
        <sz val="11"/>
        <rFont val="游ゴシック"/>
        <family val="3"/>
        <charset val="128"/>
        <scheme val="minor"/>
      </rPr>
      <t>2</t>
    </r>
    <r>
      <rPr>
        <sz val="11"/>
        <rFont val="游ゴシック"/>
        <family val="3"/>
        <charset val="128"/>
        <scheme val="minor"/>
      </rPr>
      <t>-1</t>
    </r>
    <rPh sb="0" eb="3">
      <t>ジユウド</t>
    </rPh>
    <phoneticPr fontId="4"/>
  </si>
  <si>
    <t>因子間偏差平方</t>
    <rPh sb="3" eb="5">
      <t>ヘンサ</t>
    </rPh>
    <rPh sb="5" eb="7">
      <t>ヘイホウ</t>
    </rPh>
    <phoneticPr fontId="4"/>
  </si>
  <si>
    <t>因子内偏差平方</t>
    <rPh sb="3" eb="5">
      <t>ヘンサ</t>
    </rPh>
    <rPh sb="5" eb="7">
      <t>ヘイホウ</t>
    </rPh>
    <phoneticPr fontId="3"/>
  </si>
  <si>
    <t>全体偏差平方</t>
    <rPh sb="2" eb="4">
      <t>ヘンサ</t>
    </rPh>
    <rPh sb="4" eb="6">
      <t>ヘイホウ</t>
    </rPh>
    <phoneticPr fontId="3"/>
  </si>
  <si>
    <t>分散u2</t>
    <phoneticPr fontId="4"/>
  </si>
  <si>
    <r>
      <t xml:space="preserve">平均の差の検定
</t>
    </r>
    <r>
      <rPr>
        <b/>
        <sz val="11"/>
        <color rgb="FFFF0000"/>
        <rFont val="游ゴシック"/>
        <family val="3"/>
        <charset val="128"/>
        <scheme val="minor"/>
      </rPr>
      <t>分散分析</t>
    </r>
    <rPh sb="0" eb="2">
      <t>ヘイキン</t>
    </rPh>
    <rPh sb="3" eb="4">
      <t>サ</t>
    </rPh>
    <rPh sb="5" eb="7">
      <t>ケンテイ</t>
    </rPh>
    <rPh sb="8" eb="10">
      <t>ブンサン</t>
    </rPh>
    <rPh sb="10" eb="12">
      <t>ブンセキ</t>
    </rPh>
    <phoneticPr fontId="4"/>
  </si>
  <si>
    <t>利用時間</t>
    <rPh sb="0" eb="2">
      <t>リヨウ</t>
    </rPh>
    <rPh sb="2" eb="4">
      <t>ジカン</t>
    </rPh>
    <phoneticPr fontId="3"/>
  </si>
  <si>
    <t>学部</t>
    <rPh sb="0" eb="2">
      <t>ガクブ</t>
    </rPh>
    <phoneticPr fontId="3"/>
  </si>
  <si>
    <t>社会学部</t>
    <rPh sb="0" eb="2">
      <t>シャカイ</t>
    </rPh>
    <rPh sb="2" eb="4">
      <t>ガクブ</t>
    </rPh>
    <phoneticPr fontId="3"/>
  </si>
  <si>
    <t>データの個数N</t>
    <phoneticPr fontId="4"/>
  </si>
  <si>
    <t>社会学部</t>
    <rPh sb="0" eb="2">
      <t>シャカイ</t>
    </rPh>
    <rPh sb="2" eb="4">
      <t>ガクブ</t>
    </rPh>
    <phoneticPr fontId="4"/>
  </si>
  <si>
    <t>理工学部</t>
    <rPh sb="0" eb="2">
      <t>リコウ</t>
    </rPh>
    <rPh sb="2" eb="4">
      <t>ガクブ</t>
    </rPh>
    <phoneticPr fontId="4"/>
  </si>
  <si>
    <t>自由度φ</t>
    <phoneticPr fontId="4"/>
  </si>
  <si>
    <t>F</t>
    <phoneticPr fontId="4"/>
  </si>
  <si>
    <t>P値(社会学部≠理工学部)</t>
    <rPh sb="3" eb="5">
      <t>シャカイ</t>
    </rPh>
    <rPh sb="5" eb="7">
      <t>ガクブ</t>
    </rPh>
    <rPh sb="8" eb="10">
      <t>リコウ</t>
    </rPh>
    <rPh sb="10" eb="12">
      <t>ガクブ</t>
    </rPh>
    <phoneticPr fontId="4"/>
  </si>
  <si>
    <t>p値(社会学部≠理工学部)</t>
    <phoneticPr fontId="3"/>
  </si>
  <si>
    <t>p値(社会学部＞理工学部)</t>
    <phoneticPr fontId="3"/>
  </si>
  <si>
    <t>p値(社会学部＜理工学部)</t>
    <phoneticPr fontId="3"/>
  </si>
  <si>
    <t>変動SS</t>
    <phoneticPr fontId="4"/>
  </si>
  <si>
    <t>理工学部</t>
    <rPh sb="0" eb="2">
      <t>リコウ</t>
    </rPh>
    <rPh sb="2" eb="4">
      <t>ガクブ</t>
    </rPh>
    <phoneticPr fontId="3"/>
  </si>
  <si>
    <t>文学部</t>
    <rPh sb="0" eb="3">
      <t>ブンガクブ</t>
    </rPh>
    <phoneticPr fontId="4"/>
  </si>
  <si>
    <t>経済学部</t>
    <rPh sb="0" eb="2">
      <t>ケイザイ</t>
    </rPh>
    <rPh sb="2" eb="4">
      <t>ガクブ</t>
    </rPh>
    <phoneticPr fontId="3"/>
  </si>
  <si>
    <t>法学部</t>
    <rPh sb="0" eb="3">
      <t>ホウガクブ</t>
    </rPh>
    <phoneticPr fontId="3"/>
  </si>
  <si>
    <t>文学部</t>
    <rPh sb="0" eb="3">
      <t>ブンガクブ</t>
    </rPh>
    <phoneticPr fontId="3"/>
  </si>
  <si>
    <t>等分散性の検定(Levene)</t>
  </si>
  <si>
    <t>変動</t>
  </si>
  <si>
    <t>自由度</t>
  </si>
  <si>
    <t>分散</t>
  </si>
  <si>
    <t>分散比F</t>
  </si>
  <si>
    <t>P値 (因子&gt;残差)</t>
  </si>
  <si>
    <t>因子Z</t>
  </si>
  <si>
    <t>残差Z</t>
  </si>
  <si>
    <t>分散分析(ANOVA)</t>
    <phoneticPr fontId="4"/>
  </si>
  <si>
    <t>自由度φ</t>
    <phoneticPr fontId="4"/>
  </si>
  <si>
    <t>F</t>
    <phoneticPr fontId="4"/>
  </si>
  <si>
    <r>
      <t>η</t>
    </r>
    <r>
      <rPr>
        <vertAlign val="superscript"/>
        <sz val="11"/>
        <rFont val="游ゴシック"/>
        <family val="3"/>
        <charset val="128"/>
        <scheme val="minor"/>
      </rPr>
      <t>2</t>
    </r>
    <phoneticPr fontId="3"/>
  </si>
  <si>
    <t>平均値同等性の耐久検定(Welch)</t>
    <rPh sb="0" eb="3">
      <t>ヘイキンチ</t>
    </rPh>
    <rPh sb="3" eb="5">
      <t>ドウトウ</t>
    </rPh>
    <rPh sb="5" eb="6">
      <t>セイ</t>
    </rPh>
    <rPh sb="7" eb="9">
      <t>タイキュウ</t>
    </rPh>
    <rPh sb="9" eb="11">
      <t>ケンテイ</t>
    </rPh>
    <phoneticPr fontId="3"/>
  </si>
  <si>
    <t>因子数</t>
    <rPh sb="0" eb="3">
      <t>インシスウ</t>
    </rPh>
    <phoneticPr fontId="3"/>
  </si>
  <si>
    <t>因子自由度</t>
    <rPh sb="0" eb="2">
      <t>インシ</t>
    </rPh>
    <rPh sb="2" eb="5">
      <t>ジユウド</t>
    </rPh>
    <phoneticPr fontId="3"/>
  </si>
  <si>
    <t>P値</t>
  </si>
  <si>
    <t>Welch</t>
  </si>
  <si>
    <t>学年</t>
    <rPh sb="0" eb="2">
      <t>ガクネン</t>
    </rPh>
    <phoneticPr fontId="3"/>
  </si>
  <si>
    <t>1回生</t>
    <rPh sb="1" eb="3">
      <t>カイセイ</t>
    </rPh>
    <phoneticPr fontId="3"/>
  </si>
  <si>
    <t>2回生</t>
    <rPh sb="1" eb="3">
      <t>カイセイ</t>
    </rPh>
    <phoneticPr fontId="3"/>
  </si>
  <si>
    <t>3回生</t>
    <rPh sb="1" eb="3">
      <t>カイセイ</t>
    </rPh>
    <phoneticPr fontId="3"/>
  </si>
  <si>
    <t>4回生</t>
    <rPh sb="1" eb="3">
      <t>カイセイ</t>
    </rPh>
    <phoneticPr fontId="3"/>
  </si>
  <si>
    <t>N</t>
    <phoneticPr fontId="4"/>
  </si>
  <si>
    <t>全体</t>
    <rPh sb="0" eb="2">
      <t>ゼンタイ</t>
    </rPh>
    <phoneticPr fontId="4"/>
  </si>
  <si>
    <t>Df</t>
  </si>
  <si>
    <t>p</t>
    <phoneticPr fontId="4"/>
  </si>
  <si>
    <t xml:space="preserve">        </t>
  </si>
  <si>
    <t>経済学部</t>
    <rPh sb="0" eb="2">
      <t>ケイザイ</t>
    </rPh>
    <rPh sb="2" eb="4">
      <t>ガクブ</t>
    </rPh>
    <phoneticPr fontId="4"/>
  </si>
  <si>
    <t>法学部</t>
    <rPh sb="0" eb="3">
      <t>ホウガクブ</t>
    </rPh>
    <phoneticPr fontId="4"/>
  </si>
  <si>
    <t>1回生</t>
  </si>
  <si>
    <t>1回生</t>
    <rPh sb="1" eb="3">
      <t>カイセイ</t>
    </rPh>
    <phoneticPr fontId="4"/>
  </si>
  <si>
    <t>2回生</t>
  </si>
  <si>
    <t>2回生</t>
    <rPh sb="1" eb="3">
      <t>カイセイ</t>
    </rPh>
    <phoneticPr fontId="4"/>
  </si>
  <si>
    <t>3回生</t>
  </si>
  <si>
    <t>3回生</t>
    <rPh sb="1" eb="3">
      <t>カイセイ</t>
    </rPh>
    <phoneticPr fontId="4"/>
  </si>
  <si>
    <t>4回生</t>
  </si>
  <si>
    <t>4回生</t>
    <rPh sb="1" eb="3">
      <t>カイセイ</t>
    </rPh>
    <phoneticPr fontId="4"/>
  </si>
  <si>
    <t>学部:学年</t>
    <rPh sb="0" eb="2">
      <t>ガクブ</t>
    </rPh>
    <rPh sb="3" eb="5">
      <t>ガクネン</t>
    </rPh>
    <phoneticPr fontId="3"/>
  </si>
  <si>
    <t>残差</t>
    <rPh sb="0" eb="2">
      <t>ザンサ</t>
    </rPh>
    <phoneticPr fontId="3"/>
  </si>
  <si>
    <t>変動</t>
    <rPh sb="0" eb="2">
      <t>ヘンドウ</t>
    </rPh>
    <phoneticPr fontId="4"/>
  </si>
  <si>
    <t>分散</t>
    <rPh sb="0" eb="2">
      <t>ブンサン</t>
    </rPh>
    <phoneticPr fontId="4"/>
  </si>
  <si>
    <t>学部効果</t>
    <rPh sb="0" eb="2">
      <t>ガクブ</t>
    </rPh>
    <rPh sb="2" eb="4">
      <t>コウカ</t>
    </rPh>
    <phoneticPr fontId="3"/>
  </si>
  <si>
    <t>学年効果</t>
    <rPh sb="0" eb="2">
      <t>ガクネン</t>
    </rPh>
    <rPh sb="2" eb="4">
      <t>コウカ</t>
    </rPh>
    <phoneticPr fontId="3"/>
  </si>
  <si>
    <t>学部:学年交互作用</t>
    <rPh sb="0" eb="2">
      <t>ガクブ</t>
    </rPh>
    <rPh sb="3" eb="5">
      <t>ガクネン</t>
    </rPh>
    <rPh sb="5" eb="7">
      <t>コウゴ</t>
    </rPh>
    <rPh sb="7" eb="9">
      <t>サヨウ</t>
    </rPh>
    <phoneticPr fontId="3"/>
  </si>
  <si>
    <t>有意水準</t>
    <phoneticPr fontId="4"/>
  </si>
  <si>
    <t>全グループ</t>
    <rPh sb="0" eb="1">
      <t>ゼン</t>
    </rPh>
    <phoneticPr fontId="6"/>
  </si>
  <si>
    <t/>
  </si>
  <si>
    <t>等分散性の検定(Levene)</t>
    <phoneticPr fontId="3"/>
  </si>
  <si>
    <t>変動要因</t>
    <rPh sb="0" eb="2">
      <t>ヘンドウ</t>
    </rPh>
    <rPh sb="2" eb="4">
      <t>ヨウイン</t>
    </rPh>
    <phoneticPr fontId="6"/>
  </si>
  <si>
    <t>変動</t>
    <rPh sb="0" eb="2">
      <t>ヘンドウ</t>
    </rPh>
    <phoneticPr fontId="6"/>
  </si>
  <si>
    <t>自由度</t>
    <rPh sb="0" eb="3">
      <t>ジユウド</t>
    </rPh>
    <phoneticPr fontId="6"/>
  </si>
  <si>
    <t>分散</t>
    <rPh sb="0" eb="2">
      <t>ブンサン</t>
    </rPh>
    <phoneticPr fontId="6"/>
  </si>
  <si>
    <t>分散比F</t>
    <rPh sb="0" eb="3">
      <t>ブンサンヒ</t>
    </rPh>
    <phoneticPr fontId="6"/>
  </si>
  <si>
    <t>P値 (因子&gt;残差)</t>
    <rPh sb="1" eb="2">
      <t>アタイ</t>
    </rPh>
    <rPh sb="4" eb="6">
      <t>インシ</t>
    </rPh>
    <rPh sb="7" eb="9">
      <t>ザンサ</t>
    </rPh>
    <phoneticPr fontId="6"/>
  </si>
  <si>
    <t>因子Z</t>
    <rPh sb="0" eb="2">
      <t>インシ</t>
    </rPh>
    <phoneticPr fontId="6"/>
  </si>
  <si>
    <t>残差Z</t>
    <rPh sb="0" eb="2">
      <t>ザンサ</t>
    </rPh>
    <phoneticPr fontId="6"/>
  </si>
  <si>
    <t>分散分析(ANOVA)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</si>
</sst>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00000000_ "/>
    <numFmt numFmtId="177" formatCode="0.000"/>
    <numFmt numFmtId="178" formatCode="&quot;因子&quot;"/>
  </numFmts>
  <fonts count="19"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6"/>
      <name val="游ゴシック"/>
      <family val="2"/>
      <charset val="128"/>
      <scheme val="minor"/>
    </font>
    <font>
      <b/>
      <sz val="11"/>
      <name val="游ゴシック"/>
      <family val="3"/>
      <charset val="128"/>
      <scheme val="minor"/>
    </font>
    <font>
      <sz val="11"/>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sz val="11"/>
      <color rgb="FF0070C0"/>
      <name val="游ゴシック"/>
      <family val="3"/>
      <charset val="128"/>
      <scheme val="minor"/>
    </font>
    <font>
      <b/>
      <sz val="11"/>
      <color theme="5"/>
      <name val="游ゴシック"/>
      <family val="3"/>
      <charset val="128"/>
      <scheme val="minor"/>
    </font>
    <font>
      <vertAlign val="superscript"/>
      <sz val="11"/>
      <name val="游ゴシック"/>
      <family val="3"/>
      <charset val="128"/>
      <scheme val="minor"/>
    </font>
    <font>
      <sz val="11"/>
      <name val="Arial"/>
      <family val="2"/>
    </font>
    <font>
      <b/>
      <sz val="14"/>
      <name val="游ゴシック"/>
      <family val="3"/>
      <charset val="128"/>
      <scheme val="minor"/>
    </font>
    <font>
      <sz val="14"/>
      <name val="游ゴシック"/>
      <family val="3"/>
      <charset val="128"/>
      <scheme val="minor"/>
    </font>
    <font>
      <sz val="11"/>
      <color theme="0" tint="-0.249977111117893"/>
      <name val="游ゴシック"/>
      <family val="3"/>
      <charset val="128"/>
      <scheme val="minor"/>
    </font>
    <font>
      <vertAlign val="subscript"/>
      <sz val="11"/>
      <name val="游ゴシック"/>
      <family val="3"/>
      <charset val="128"/>
      <scheme val="minor"/>
    </font>
    <font>
      <b/>
      <sz val="11"/>
      <color rgb="FFFF0000"/>
      <name val="游ゴシック"/>
      <family val="3"/>
      <charset val="128"/>
      <scheme val="minor"/>
    </font>
    <font>
      <sz val="11"/>
      <name val="游ゴシック"/>
      <family val="2"/>
      <charset val="128"/>
      <scheme val="minor"/>
    </font>
  </fonts>
  <fills count="11">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2" tint="-9.9978637043366805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medium">
        <color auto="1"/>
      </top>
      <bottom style="thin">
        <color indexed="64"/>
      </bottom>
      <diagonal/>
    </border>
    <border>
      <left/>
      <right/>
      <top style="thin">
        <color indexed="64"/>
      </top>
      <bottom style="medium">
        <color indexed="64"/>
      </bottom>
      <diagonal/>
    </border>
    <border>
      <left/>
      <right/>
      <top style="thin">
        <color indexed="64"/>
      </top>
      <bottom/>
      <diagonal/>
    </border>
    <border>
      <left/>
      <right/>
      <top/>
      <bottom style="medium">
        <color auto="1"/>
      </bottom>
      <diagonal/>
    </border>
    <border>
      <left/>
      <right/>
      <top style="medium">
        <color auto="1"/>
      </top>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indexed="64"/>
      </top>
      <bottom style="thin">
        <color indexed="64"/>
      </bottom>
      <diagonal/>
    </border>
  </borders>
  <cellStyleXfs count="6">
    <xf numFmtId="0" fontId="0" fillId="0" borderId="0"/>
    <xf numFmtId="0" fontId="2" fillId="0" borderId="0"/>
    <xf numFmtId="9" fontId="2" fillId="0" borderId="0" applyFont="0" applyFill="0" applyBorder="0" applyAlignment="0" applyProtection="0">
      <alignment vertical="center"/>
    </xf>
    <xf numFmtId="0" fontId="2" fillId="0" borderId="0"/>
    <xf numFmtId="0" fontId="2" fillId="0" borderId="0"/>
    <xf numFmtId="0" fontId="1" fillId="0" borderId="0">
      <alignment vertical="center"/>
    </xf>
  </cellStyleXfs>
  <cellXfs count="184">
    <xf numFmtId="0" fontId="0" fillId="0" borderId="0" xfId="0"/>
    <xf numFmtId="0" fontId="5" fillId="2" borderId="1" xfId="0" applyFont="1" applyFill="1" applyBorder="1" applyAlignment="1">
      <alignment vertical="center"/>
    </xf>
    <xf numFmtId="0" fontId="6" fillId="0" borderId="0" xfId="0" applyFont="1"/>
    <xf numFmtId="0" fontId="6" fillId="0" borderId="1" xfId="1" applyFont="1" applyBorder="1"/>
    <xf numFmtId="0" fontId="6" fillId="0" borderId="1" xfId="0" applyFont="1" applyBorder="1" applyAlignment="1">
      <alignment vertical="center"/>
    </xf>
    <xf numFmtId="0" fontId="6" fillId="0" borderId="1" xfId="0" applyFont="1" applyFill="1" applyBorder="1" applyAlignment="1">
      <alignment vertical="center"/>
    </xf>
    <xf numFmtId="14" fontId="6" fillId="0" borderId="1" xfId="1" applyNumberFormat="1" applyFont="1" applyBorder="1"/>
    <xf numFmtId="0" fontId="6" fillId="0" borderId="1" xfId="1" applyFont="1" applyFill="1" applyBorder="1"/>
    <xf numFmtId="0" fontId="6" fillId="0" borderId="0" xfId="0" applyFont="1" applyAlignment="1">
      <alignment vertical="center"/>
    </xf>
    <xf numFmtId="0" fontId="5" fillId="0" borderId="0" xfId="3" applyFont="1"/>
    <xf numFmtId="0" fontId="6" fillId="0" borderId="0" xfId="3" applyFont="1"/>
    <xf numFmtId="0" fontId="6" fillId="0" borderId="2" xfId="3" applyFont="1" applyFill="1" applyBorder="1" applyAlignment="1">
      <alignment horizontal="center"/>
    </xf>
    <xf numFmtId="0" fontId="6" fillId="3" borderId="0" xfId="3" applyFont="1" applyFill="1" applyBorder="1" applyAlignment="1"/>
    <xf numFmtId="0" fontId="6" fillId="0" borderId="0" xfId="3" applyFont="1" applyFill="1" applyBorder="1" applyAlignment="1"/>
    <xf numFmtId="2" fontId="6" fillId="0" borderId="0" xfId="3" applyNumberFormat="1" applyFont="1" applyBorder="1"/>
    <xf numFmtId="2" fontId="6" fillId="0" borderId="0" xfId="3" applyNumberFormat="1" applyFont="1" applyFill="1" applyBorder="1" applyAlignment="1"/>
    <xf numFmtId="0" fontId="7" fillId="0" borderId="3" xfId="1" applyFont="1" applyFill="1" applyBorder="1"/>
    <xf numFmtId="0" fontId="6" fillId="0" borderId="3" xfId="3" applyFont="1" applyBorder="1"/>
    <xf numFmtId="2" fontId="6" fillId="0" borderId="3" xfId="3" applyNumberFormat="1" applyFont="1" applyBorder="1"/>
    <xf numFmtId="2" fontId="6" fillId="0" borderId="0" xfId="3" applyNumberFormat="1" applyFont="1"/>
    <xf numFmtId="0" fontId="6" fillId="0" borderId="5" xfId="3" applyFont="1" applyFill="1" applyBorder="1" applyAlignment="1"/>
    <xf numFmtId="2" fontId="6" fillId="0" borderId="5" xfId="3" applyNumberFormat="1" applyFont="1" applyFill="1" applyBorder="1" applyAlignment="1"/>
    <xf numFmtId="0" fontId="8" fillId="0" borderId="0" xfId="0" applyFont="1" applyAlignment="1">
      <alignment vertical="center"/>
    </xf>
    <xf numFmtId="0" fontId="6" fillId="4" borderId="0" xfId="3" applyFont="1" applyFill="1"/>
    <xf numFmtId="0" fontId="6" fillId="3" borderId="0" xfId="3" applyFont="1" applyFill="1" applyBorder="1" applyAlignment="1">
      <alignment vertical="center"/>
    </xf>
    <xf numFmtId="0" fontId="7" fillId="3" borderId="0" xfId="1" applyFont="1" applyFill="1" applyBorder="1"/>
    <xf numFmtId="0" fontId="6" fillId="3" borderId="0" xfId="3" applyFont="1" applyFill="1" applyBorder="1"/>
    <xf numFmtId="0" fontId="6" fillId="3" borderId="5" xfId="3" applyFont="1" applyFill="1" applyBorder="1"/>
    <xf numFmtId="0" fontId="6" fillId="0" borderId="5" xfId="3" applyFont="1" applyBorder="1"/>
    <xf numFmtId="0" fontId="6" fillId="0" borderId="6" xfId="0" applyFont="1" applyBorder="1" applyAlignment="1">
      <alignment vertical="center"/>
    </xf>
    <xf numFmtId="2" fontId="6" fillId="0" borderId="6" xfId="0" applyNumberFormat="1" applyFont="1" applyBorder="1" applyAlignme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10" fontId="6" fillId="0" borderId="0" xfId="2" applyNumberFormat="1" applyFont="1" applyBorder="1">
      <alignment vertical="center"/>
    </xf>
    <xf numFmtId="10" fontId="6" fillId="0" borderId="5" xfId="2" applyNumberFormat="1" applyFont="1" applyBorder="1">
      <alignment vertical="center"/>
    </xf>
    <xf numFmtId="176" fontId="6" fillId="0" borderId="0" xfId="3" applyNumberFormat="1" applyFont="1"/>
    <xf numFmtId="10" fontId="9" fillId="0" borderId="0" xfId="2" applyNumberFormat="1" applyFont="1" applyBorder="1">
      <alignment vertical="center"/>
    </xf>
    <xf numFmtId="10" fontId="6" fillId="0" borderId="4" xfId="2" applyNumberFormat="1" applyFont="1" applyBorder="1">
      <alignment vertical="center"/>
    </xf>
    <xf numFmtId="2" fontId="10" fillId="5" borderId="0" xfId="3" applyNumberFormat="1" applyFont="1" applyFill="1"/>
    <xf numFmtId="2" fontId="10" fillId="5" borderId="0" xfId="0" applyNumberFormat="1" applyFont="1" applyFill="1" applyAlignment="1">
      <alignment vertical="center"/>
    </xf>
    <xf numFmtId="2" fontId="6" fillId="5" borderId="0" xfId="3" applyNumberFormat="1" applyFont="1" applyFill="1" applyBorder="1" applyAlignment="1"/>
    <xf numFmtId="0" fontId="6" fillId="5" borderId="0" xfId="3" applyFont="1" applyFill="1"/>
    <xf numFmtId="2" fontId="6" fillId="6" borderId="5" xfId="3" applyNumberFormat="1" applyFont="1" applyFill="1" applyBorder="1" applyAlignment="1"/>
    <xf numFmtId="0" fontId="6" fillId="6" borderId="0" xfId="3" applyFont="1" applyFill="1"/>
    <xf numFmtId="0" fontId="6" fillId="6" borderId="5" xfId="3" applyFont="1" applyFill="1" applyBorder="1"/>
    <xf numFmtId="0" fontId="6" fillId="0" borderId="0" xfId="0" applyNumberFormat="1" applyFont="1" applyBorder="1" applyAlignment="1">
      <alignment vertical="center"/>
    </xf>
    <xf numFmtId="0" fontId="6" fillId="0" borderId="0" xfId="3" applyNumberFormat="1" applyFont="1" applyFill="1" applyBorder="1" applyAlignment="1"/>
    <xf numFmtId="0" fontId="6" fillId="0" borderId="1" xfId="0" applyFont="1" applyBorder="1" applyAlignment="1"/>
    <xf numFmtId="0" fontId="6" fillId="0" borderId="1" xfId="0" applyFont="1" applyFill="1" applyBorder="1" applyAlignment="1"/>
    <xf numFmtId="0" fontId="6" fillId="0" borderId="1" xfId="0" applyFont="1" applyBorder="1" applyAlignment="1">
      <alignment horizontal="center"/>
    </xf>
    <xf numFmtId="0" fontId="6" fillId="0" borderId="2" xfId="3" applyFont="1" applyBorder="1"/>
    <xf numFmtId="177" fontId="6" fillId="0" borderId="0" xfId="3" applyNumberFormat="1" applyFont="1" applyBorder="1"/>
    <xf numFmtId="0" fontId="6" fillId="0" borderId="0" xfId="3" applyFont="1" applyBorder="1"/>
    <xf numFmtId="0" fontId="12" fillId="0" borderId="0" xfId="0" applyFont="1"/>
    <xf numFmtId="0" fontId="6" fillId="0" borderId="5" xfId="3" applyNumberFormat="1" applyFont="1" applyFill="1" applyBorder="1" applyAlignment="1"/>
    <xf numFmtId="2" fontId="6" fillId="0" borderId="5" xfId="3" applyNumberFormat="1" applyFont="1" applyFill="1" applyBorder="1"/>
    <xf numFmtId="0" fontId="6" fillId="7" borderId="0" xfId="3" applyFont="1" applyFill="1" applyBorder="1"/>
    <xf numFmtId="2" fontId="6" fillId="7" borderId="0" xfId="3" applyNumberFormat="1" applyFont="1" applyFill="1" applyBorder="1" applyAlignment="1"/>
    <xf numFmtId="2" fontId="6" fillId="5" borderId="0" xfId="0" applyNumberFormat="1" applyFont="1" applyFill="1" applyBorder="1" applyAlignment="1">
      <alignment vertical="center"/>
    </xf>
    <xf numFmtId="14" fontId="6" fillId="0" borderId="1" xfId="1" applyNumberFormat="1" applyFont="1" applyBorder="1" applyAlignment="1">
      <alignment vertical="center"/>
    </xf>
    <xf numFmtId="14" fontId="6" fillId="0" borderId="1" xfId="0" applyNumberFormat="1" applyFont="1" applyFill="1" applyBorder="1" applyAlignment="1">
      <alignment vertical="center"/>
    </xf>
    <xf numFmtId="14" fontId="6" fillId="0" borderId="1" xfId="0" applyNumberFormat="1" applyFont="1" applyBorder="1" applyAlignment="1">
      <alignment vertical="center"/>
    </xf>
    <xf numFmtId="0" fontId="6" fillId="0" borderId="4" xfId="2" applyNumberFormat="1" applyFont="1" applyBorder="1">
      <alignment vertical="center"/>
    </xf>
    <xf numFmtId="0" fontId="6" fillId="7" borderId="0" xfId="3" applyFont="1" applyFill="1"/>
    <xf numFmtId="0" fontId="5" fillId="8" borderId="0" xfId="3" applyFont="1" applyFill="1"/>
    <xf numFmtId="0" fontId="6" fillId="8" borderId="0" xfId="3" applyFont="1" applyFill="1"/>
    <xf numFmtId="0" fontId="6" fillId="9" borderId="2" xfId="3" applyFont="1" applyFill="1" applyBorder="1" applyAlignment="1">
      <alignment horizontal="center"/>
    </xf>
    <xf numFmtId="0" fontId="6" fillId="9" borderId="3" xfId="3" applyFont="1" applyFill="1" applyBorder="1" applyAlignment="1"/>
    <xf numFmtId="2" fontId="6" fillId="9" borderId="3" xfId="3" applyNumberFormat="1" applyFont="1" applyFill="1" applyBorder="1" applyAlignment="1"/>
    <xf numFmtId="1" fontId="6" fillId="9" borderId="3" xfId="3" applyNumberFormat="1" applyFont="1" applyFill="1" applyBorder="1" applyAlignment="1"/>
    <xf numFmtId="10" fontId="6" fillId="9" borderId="3" xfId="2" applyNumberFormat="1" applyFont="1" applyFill="1" applyBorder="1">
      <alignment vertical="center"/>
    </xf>
    <xf numFmtId="0" fontId="13" fillId="8" borderId="7" xfId="3" applyFont="1" applyFill="1" applyBorder="1" applyAlignment="1">
      <alignment vertical="center"/>
    </xf>
    <xf numFmtId="0" fontId="14" fillId="8" borderId="7" xfId="3" applyFont="1" applyFill="1" applyBorder="1" applyAlignment="1">
      <alignment vertical="center"/>
    </xf>
    <xf numFmtId="0" fontId="14" fillId="8" borderId="0" xfId="3" applyFont="1" applyFill="1" applyBorder="1" applyAlignment="1">
      <alignment vertical="center"/>
    </xf>
    <xf numFmtId="0" fontId="14" fillId="8" borderId="0" xfId="3" applyFont="1" applyFill="1" applyAlignment="1">
      <alignment vertical="center"/>
    </xf>
    <xf numFmtId="0" fontId="14" fillId="3" borderId="1" xfId="3" applyFont="1" applyFill="1" applyBorder="1" applyAlignment="1">
      <alignment vertical="center"/>
    </xf>
    <xf numFmtId="0" fontId="14" fillId="0" borderId="1" xfId="3" applyFont="1" applyFill="1" applyBorder="1" applyAlignment="1">
      <alignment vertical="center"/>
    </xf>
    <xf numFmtId="0" fontId="13" fillId="8" borderId="0" xfId="3" applyFont="1" applyFill="1"/>
    <xf numFmtId="0" fontId="6" fillId="8" borderId="1" xfId="3" applyFont="1" applyFill="1" applyBorder="1" applyAlignment="1">
      <alignment vertical="center"/>
    </xf>
    <xf numFmtId="0" fontId="14" fillId="8" borderId="1" xfId="3" applyFont="1" applyFill="1" applyBorder="1" applyAlignment="1">
      <alignment vertical="center"/>
    </xf>
    <xf numFmtId="0" fontId="6" fillId="8" borderId="1" xfId="3" applyFont="1" applyFill="1" applyBorder="1" applyAlignment="1">
      <alignment vertical="center" wrapText="1"/>
    </xf>
    <xf numFmtId="0" fontId="6" fillId="3" borderId="1" xfId="3" applyFont="1" applyFill="1" applyBorder="1" applyAlignment="1">
      <alignment vertical="center" wrapText="1"/>
    </xf>
    <xf numFmtId="0" fontId="15" fillId="8" borderId="1" xfId="3" applyFont="1" applyFill="1" applyBorder="1" applyAlignment="1">
      <alignment vertical="center" wrapText="1"/>
    </xf>
    <xf numFmtId="0" fontId="15" fillId="3" borderId="1" xfId="3" applyFont="1" applyFill="1" applyBorder="1" applyAlignment="1">
      <alignment vertical="center" wrapText="1"/>
    </xf>
    <xf numFmtId="0" fontId="6" fillId="8" borderId="0" xfId="4" applyFont="1" applyFill="1"/>
    <xf numFmtId="0" fontId="6" fillId="3" borderId="10" xfId="4" applyFont="1" applyFill="1" applyBorder="1"/>
    <xf numFmtId="0" fontId="6" fillId="3" borderId="13" xfId="4" applyFont="1" applyFill="1" applyBorder="1"/>
    <xf numFmtId="0" fontId="6" fillId="3" borderId="14" xfId="4" applyFont="1" applyFill="1" applyBorder="1"/>
    <xf numFmtId="0" fontId="6" fillId="3" borderId="15" xfId="4" applyFont="1" applyFill="1" applyBorder="1"/>
    <xf numFmtId="0" fontId="6" fillId="3" borderId="8" xfId="4" applyFont="1" applyFill="1" applyBorder="1" applyAlignment="1"/>
    <xf numFmtId="0" fontId="6" fillId="3" borderId="9" xfId="4" applyFont="1" applyFill="1" applyBorder="1" applyAlignment="1"/>
    <xf numFmtId="0" fontId="6" fillId="3" borderId="16" xfId="4" applyFont="1" applyFill="1" applyBorder="1"/>
    <xf numFmtId="0" fontId="6" fillId="3" borderId="17" xfId="4" applyFont="1" applyFill="1" applyBorder="1"/>
    <xf numFmtId="0" fontId="6" fillId="3" borderId="20" xfId="4" applyFont="1" applyFill="1" applyBorder="1"/>
    <xf numFmtId="0" fontId="6" fillId="8" borderId="21" xfId="4" applyFont="1" applyFill="1" applyBorder="1"/>
    <xf numFmtId="0" fontId="6" fillId="8" borderId="22" xfId="4" applyFont="1" applyFill="1" applyBorder="1"/>
    <xf numFmtId="0" fontId="6" fillId="8" borderId="1" xfId="4" applyFont="1" applyFill="1" applyBorder="1"/>
    <xf numFmtId="0" fontId="6" fillId="8" borderId="16" xfId="4" applyFont="1" applyFill="1" applyBorder="1"/>
    <xf numFmtId="0" fontId="6" fillId="0" borderId="1" xfId="4" applyFont="1" applyFill="1" applyBorder="1"/>
    <xf numFmtId="0" fontId="6" fillId="0" borderId="16" xfId="4" applyFont="1" applyFill="1" applyBorder="1"/>
    <xf numFmtId="0" fontId="6" fillId="3" borderId="1" xfId="4" applyFont="1" applyFill="1" applyBorder="1"/>
    <xf numFmtId="0" fontId="6" fillId="0" borderId="25" xfId="4" applyFont="1" applyFill="1" applyBorder="1"/>
    <xf numFmtId="0" fontId="6" fillId="0" borderId="20" xfId="4" applyFont="1" applyFill="1" applyBorder="1"/>
    <xf numFmtId="0" fontId="6" fillId="0" borderId="21" xfId="4" applyFont="1" applyFill="1" applyBorder="1"/>
    <xf numFmtId="0" fontId="6" fillId="0" borderId="22" xfId="4" applyFont="1" applyFill="1" applyBorder="1"/>
    <xf numFmtId="0" fontId="6" fillId="8" borderId="26" xfId="4" applyFont="1" applyFill="1" applyBorder="1"/>
    <xf numFmtId="0" fontId="6" fillId="0" borderId="27" xfId="4" applyFont="1" applyFill="1" applyBorder="1"/>
    <xf numFmtId="0" fontId="6" fillId="0" borderId="28" xfId="4" applyFont="1" applyFill="1" applyBorder="1"/>
    <xf numFmtId="0" fontId="6" fillId="8" borderId="0" xfId="4" applyFont="1" applyFill="1" applyBorder="1"/>
    <xf numFmtId="0" fontId="6" fillId="0" borderId="2" xfId="3" applyFont="1" applyFill="1" applyBorder="1" applyAlignment="1">
      <alignment horizontal="center" shrinkToFit="1"/>
    </xf>
    <xf numFmtId="0" fontId="6" fillId="0" borderId="0" xfId="0" applyFont="1" applyBorder="1" applyAlignment="1">
      <alignment vertical="center" shrinkToFit="1"/>
    </xf>
    <xf numFmtId="0" fontId="6" fillId="0" borderId="5" xfId="0" applyFont="1" applyBorder="1" applyAlignment="1">
      <alignment vertical="center" shrinkToFit="1"/>
    </xf>
    <xf numFmtId="0" fontId="6" fillId="3" borderId="0" xfId="3" applyFont="1" applyFill="1"/>
    <xf numFmtId="1" fontId="6" fillId="0" borderId="0" xfId="3" applyNumberFormat="1" applyFont="1" applyBorder="1"/>
    <xf numFmtId="10" fontId="6" fillId="0" borderId="0" xfId="3" applyNumberFormat="1" applyFont="1" applyBorder="1"/>
    <xf numFmtId="177" fontId="6" fillId="0" borderId="0" xfId="3" applyNumberFormat="1" applyFont="1"/>
    <xf numFmtId="2" fontId="6" fillId="0" borderId="5" xfId="3" applyNumberFormat="1" applyFont="1" applyBorder="1"/>
    <xf numFmtId="10" fontId="6" fillId="0" borderId="5" xfId="2" applyNumberFormat="1" applyFont="1" applyBorder="1" applyAlignment="1"/>
    <xf numFmtId="0" fontId="6" fillId="10" borderId="5" xfId="0" applyFont="1" applyFill="1" applyBorder="1" applyAlignment="1">
      <alignment horizontal="center" vertical="center"/>
    </xf>
    <xf numFmtId="0" fontId="6" fillId="10" borderId="5" xfId="0" applyNumberFormat="1" applyFont="1" applyFill="1" applyBorder="1" applyAlignment="1" applyProtection="1">
      <alignment horizontal="center" vertical="center"/>
      <protection locked="0"/>
    </xf>
    <xf numFmtId="0" fontId="1" fillId="0" borderId="0" xfId="5">
      <alignment vertical="center"/>
    </xf>
    <xf numFmtId="2" fontId="1" fillId="0" borderId="0" xfId="5" applyNumberFormat="1">
      <alignment vertical="center"/>
    </xf>
    <xf numFmtId="0" fontId="1" fillId="0" borderId="2" xfId="5" applyFont="1" applyFill="1" applyBorder="1" applyAlignment="1">
      <alignment horizontal="center" vertical="center"/>
    </xf>
    <xf numFmtId="0" fontId="1" fillId="0" borderId="0" xfId="5" applyFill="1" applyBorder="1" applyAlignment="1">
      <alignment vertical="center"/>
    </xf>
    <xf numFmtId="2" fontId="1" fillId="0" borderId="0" xfId="5" applyNumberFormat="1" applyFill="1" applyBorder="1" applyAlignment="1">
      <alignment vertical="center"/>
    </xf>
    <xf numFmtId="0" fontId="1" fillId="0" borderId="5" xfId="5" applyBorder="1">
      <alignment vertical="center"/>
    </xf>
    <xf numFmtId="2" fontId="1" fillId="0" borderId="5" xfId="5" applyNumberFormat="1" applyBorder="1">
      <alignment vertical="center"/>
    </xf>
    <xf numFmtId="0" fontId="6" fillId="0" borderId="0" xfId="3" applyFont="1" applyFill="1"/>
    <xf numFmtId="0" fontId="6" fillId="0" borderId="0" xfId="0" applyFont="1" applyFill="1"/>
    <xf numFmtId="0" fontId="6" fillId="0" borderId="5" xfId="3" applyFont="1" applyFill="1" applyBorder="1"/>
    <xf numFmtId="10" fontId="0" fillId="0" borderId="3" xfId="2" applyNumberFormat="1" applyFont="1" applyFill="1" applyBorder="1">
      <alignment vertical="center"/>
    </xf>
    <xf numFmtId="0" fontId="5" fillId="0" borderId="0" xfId="3" applyFont="1" applyFill="1"/>
    <xf numFmtId="178" fontId="6" fillId="0" borderId="2" xfId="3" applyNumberFormat="1" applyFont="1" applyFill="1" applyBorder="1" applyAlignment="1">
      <alignment horizontal="center"/>
    </xf>
    <xf numFmtId="2" fontId="6" fillId="0" borderId="0" xfId="3" applyNumberFormat="1" applyFont="1" applyFill="1" applyBorder="1"/>
    <xf numFmtId="0" fontId="6" fillId="0" borderId="0" xfId="3" applyFont="1" applyFill="1" applyBorder="1" applyAlignment="1" applyProtection="1"/>
    <xf numFmtId="0" fontId="6" fillId="0" borderId="3" xfId="3" applyFont="1" applyFill="1" applyBorder="1"/>
    <xf numFmtId="2" fontId="6" fillId="0" borderId="3" xfId="3" applyNumberFormat="1" applyFont="1" applyFill="1" applyBorder="1"/>
    <xf numFmtId="0" fontId="5" fillId="0" borderId="0" xfId="0" applyFont="1" applyFill="1" applyBorder="1" applyAlignment="1"/>
    <xf numFmtId="0" fontId="6" fillId="0" borderId="0" xfId="0" applyFont="1" applyFill="1" applyBorder="1" applyAlignment="1"/>
    <xf numFmtId="0" fontId="6" fillId="0" borderId="6" xfId="3" applyFont="1" applyFill="1" applyBorder="1" applyAlignment="1">
      <alignment horizontal="center" vertical="center"/>
    </xf>
    <xf numFmtId="0" fontId="6" fillId="0" borderId="6" xfId="0" applyFont="1" applyFill="1" applyBorder="1" applyAlignment="1">
      <alignment horizontal="center" vertical="center"/>
    </xf>
    <xf numFmtId="0" fontId="6" fillId="0" borderId="4" xfId="3" applyFont="1" applyFill="1" applyBorder="1"/>
    <xf numFmtId="2" fontId="6" fillId="0" borderId="4" xfId="3" applyNumberFormat="1" applyFont="1" applyFill="1" applyBorder="1"/>
    <xf numFmtId="1" fontId="6" fillId="0" borderId="4" xfId="0" applyNumberFormat="1" applyFont="1" applyFill="1" applyBorder="1" applyAlignment="1"/>
    <xf numFmtId="2" fontId="6" fillId="0" borderId="4" xfId="0" applyNumberFormat="1" applyFont="1" applyFill="1" applyBorder="1" applyAlignment="1"/>
    <xf numFmtId="10" fontId="18" fillId="0" borderId="4" xfId="2" applyNumberFormat="1" applyFont="1" applyFill="1" applyBorder="1">
      <alignment vertical="center"/>
    </xf>
    <xf numFmtId="1" fontId="6" fillId="0" borderId="0" xfId="3" applyNumberFormat="1" applyFont="1" applyFill="1" applyBorder="1" applyAlignment="1"/>
    <xf numFmtId="10" fontId="0" fillId="0" borderId="4" xfId="2" applyNumberFormat="1" applyFont="1" applyFill="1" applyBorder="1">
      <alignment vertical="center"/>
    </xf>
    <xf numFmtId="177" fontId="6" fillId="0" borderId="4" xfId="2" applyNumberFormat="1" applyFont="1" applyFill="1" applyBorder="1">
      <alignment vertical="center"/>
    </xf>
    <xf numFmtId="2" fontId="6" fillId="0" borderId="0" xfId="3" applyNumberFormat="1" applyFont="1" applyFill="1"/>
    <xf numFmtId="0" fontId="6" fillId="0" borderId="3" xfId="3" applyFont="1" applyFill="1" applyBorder="1" applyAlignment="1"/>
    <xf numFmtId="2" fontId="6" fillId="0" borderId="3" xfId="3" applyNumberFormat="1" applyFont="1" applyFill="1" applyBorder="1" applyAlignment="1"/>
    <xf numFmtId="1" fontId="6" fillId="0" borderId="3" xfId="3" applyNumberFormat="1" applyFont="1" applyFill="1" applyBorder="1" applyAlignment="1"/>
    <xf numFmtId="0" fontId="0" fillId="0" borderId="3" xfId="0" applyFont="1" applyFill="1" applyBorder="1" applyAlignment="1">
      <alignment vertical="center"/>
    </xf>
    <xf numFmtId="0" fontId="6" fillId="0" borderId="3" xfId="1" applyFont="1" applyFill="1" applyBorder="1"/>
    <xf numFmtId="0" fontId="0" fillId="0" borderId="0" xfId="0" applyFont="1" applyFill="1" applyBorder="1" applyAlignment="1">
      <alignment vertical="center"/>
    </xf>
    <xf numFmtId="0" fontId="1" fillId="0" borderId="5" xfId="5" applyFill="1" applyBorder="1" applyAlignment="1">
      <alignment vertical="center"/>
    </xf>
    <xf numFmtId="0" fontId="14" fillId="3" borderId="8" xfId="3" applyFont="1" applyFill="1" applyBorder="1" applyAlignment="1">
      <alignment vertical="center"/>
    </xf>
    <xf numFmtId="0" fontId="14" fillId="3" borderId="9" xfId="3" applyFont="1" applyFill="1" applyBorder="1" applyAlignment="1">
      <alignment vertical="center"/>
    </xf>
    <xf numFmtId="0" fontId="14" fillId="0" borderId="8" xfId="3" applyFont="1" applyFill="1" applyBorder="1" applyAlignment="1">
      <alignment vertical="center"/>
    </xf>
    <xf numFmtId="0" fontId="14" fillId="0" borderId="9" xfId="3" applyFont="1" applyFill="1" applyBorder="1" applyAlignment="1">
      <alignment vertical="center"/>
    </xf>
    <xf numFmtId="0" fontId="6" fillId="3" borderId="8" xfId="4" applyFont="1" applyFill="1" applyBorder="1" applyAlignment="1"/>
    <xf numFmtId="0" fontId="6" fillId="3" borderId="9" xfId="4" applyFont="1" applyFill="1" applyBorder="1" applyAlignment="1"/>
    <xf numFmtId="0" fontId="5" fillId="8" borderId="0" xfId="4" applyFont="1" applyFill="1" applyAlignment="1">
      <alignment horizontal="center"/>
    </xf>
    <xf numFmtId="0" fontId="6" fillId="3" borderId="11" xfId="4" applyFont="1" applyFill="1" applyBorder="1" applyAlignment="1"/>
    <xf numFmtId="0" fontId="6" fillId="3" borderId="12" xfId="4" applyFont="1" applyFill="1" applyBorder="1" applyAlignment="1"/>
    <xf numFmtId="0" fontId="6" fillId="8" borderId="10" xfId="4" applyFont="1" applyFill="1" applyBorder="1" applyAlignment="1">
      <alignment vertical="center"/>
    </xf>
    <xf numFmtId="0" fontId="6" fillId="8" borderId="17" xfId="4" applyFont="1" applyFill="1" applyBorder="1" applyAlignment="1">
      <alignment vertical="center"/>
    </xf>
    <xf numFmtId="0" fontId="6" fillId="3" borderId="18" xfId="4" applyFont="1" applyFill="1" applyBorder="1" applyAlignment="1"/>
    <xf numFmtId="0" fontId="6" fillId="3" borderId="19" xfId="4" applyFont="1" applyFill="1" applyBorder="1" applyAlignment="1"/>
    <xf numFmtId="0" fontId="5" fillId="8" borderId="0" xfId="4" applyFont="1" applyFill="1" applyBorder="1" applyAlignment="1">
      <alignment horizontal="center"/>
    </xf>
    <xf numFmtId="0" fontId="6" fillId="3" borderId="10" xfId="4" applyFont="1" applyFill="1" applyBorder="1" applyAlignment="1">
      <alignment vertical="center"/>
    </xf>
    <xf numFmtId="0" fontId="6" fillId="3" borderId="14" xfId="4" applyFont="1" applyFill="1" applyBorder="1" applyAlignment="1">
      <alignment vertical="center"/>
    </xf>
    <xf numFmtId="0" fontId="6" fillId="3" borderId="23" xfId="4" applyFont="1" applyFill="1" applyBorder="1" applyAlignment="1">
      <alignment horizontal="left" vertical="center"/>
    </xf>
    <xf numFmtId="0" fontId="6" fillId="3" borderId="24" xfId="4" applyFont="1" applyFill="1" applyBorder="1" applyAlignment="1">
      <alignment horizontal="left" vertical="center"/>
    </xf>
    <xf numFmtId="0" fontId="6" fillId="8" borderId="1" xfId="4" applyFont="1" applyFill="1" applyBorder="1" applyAlignment="1"/>
    <xf numFmtId="0" fontId="6" fillId="8" borderId="8" xfId="4" applyFont="1" applyFill="1" applyBorder="1" applyAlignment="1"/>
    <xf numFmtId="0" fontId="6" fillId="8" borderId="29" xfId="4" applyFont="1" applyFill="1" applyBorder="1" applyAlignment="1"/>
    <xf numFmtId="0" fontId="6" fillId="8" borderId="9" xfId="4" applyFont="1" applyFill="1" applyBorder="1" applyAlignment="1"/>
    <xf numFmtId="0" fontId="6" fillId="8" borderId="1" xfId="4" applyFont="1" applyFill="1" applyBorder="1" applyAlignment="1">
      <alignment horizontal="left" vertical="center"/>
    </xf>
    <xf numFmtId="0" fontId="6" fillId="8" borderId="1" xfId="4" applyFont="1" applyFill="1" applyBorder="1" applyAlignment="1">
      <alignment horizontal="left"/>
    </xf>
    <xf numFmtId="0" fontId="6" fillId="3" borderId="1" xfId="4" applyFont="1" applyFill="1" applyBorder="1" applyAlignment="1">
      <alignment horizontal="left" vertical="center"/>
    </xf>
    <xf numFmtId="0" fontId="6" fillId="3" borderId="1" xfId="4" applyFont="1" applyFill="1" applyBorder="1" applyAlignment="1"/>
    <xf numFmtId="0" fontId="6" fillId="3" borderId="1" xfId="4" applyFont="1" applyFill="1" applyBorder="1" applyAlignment="1">
      <alignment horizontal="left"/>
    </xf>
  </cellXfs>
  <cellStyles count="6">
    <cellStyle name="パーセント" xfId="2" builtinId="5"/>
    <cellStyle name="標準" xfId="0" builtinId="0"/>
    <cellStyle name="標準 2" xfId="3"/>
    <cellStyle name="標準 2 2" xfId="4"/>
    <cellStyle name="標準 3" xfId="5"/>
    <cellStyle name="標準_dateTimeAns.xls" xfId="1"/>
  </cellStyles>
  <dxfs count="23">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b/>
        <i val="0"/>
        <color rgb="FF0070C0"/>
      </font>
    </dxf>
    <dxf>
      <font>
        <b/>
        <i val="0"/>
        <color rgb="FFFF0000"/>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学部別スマホ利用時間</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学部回生スマホ利用時間!$N$3</c:f>
              <c:strCache>
                <c:ptCount val="1"/>
                <c:pt idx="0">
                  <c:v>社会学部</c:v>
                </c:pt>
              </c:strCache>
            </c:strRef>
          </c:tx>
          <c:spPr>
            <a:ln w="28575" cap="rnd">
              <a:solidFill>
                <a:schemeClr val="accent1"/>
              </a:solidFill>
              <a:round/>
            </a:ln>
            <a:effectLst/>
          </c:spPr>
          <c:marker>
            <c:symbol val="none"/>
          </c:marker>
          <c:cat>
            <c:strRef>
              <c:f>学部回生スマホ利用時間!$O$2:$R$2</c:f>
              <c:strCache>
                <c:ptCount val="4"/>
                <c:pt idx="0">
                  <c:v>1回生</c:v>
                </c:pt>
                <c:pt idx="1">
                  <c:v>2回生</c:v>
                </c:pt>
                <c:pt idx="2">
                  <c:v>3回生</c:v>
                </c:pt>
                <c:pt idx="3">
                  <c:v>4回生</c:v>
                </c:pt>
              </c:strCache>
            </c:strRef>
          </c:cat>
          <c:val>
            <c:numRef>
              <c:f>学部回生スマホ利用時間!$O$3:$R$3</c:f>
              <c:numCache>
                <c:formatCode>0.00</c:formatCode>
                <c:ptCount val="4"/>
                <c:pt idx="0">
                  <c:v>129.4</c:v>
                </c:pt>
                <c:pt idx="1">
                  <c:v>182.47368421052633</c:v>
                </c:pt>
                <c:pt idx="2">
                  <c:v>151.5</c:v>
                </c:pt>
                <c:pt idx="3">
                  <c:v>236.5</c:v>
                </c:pt>
              </c:numCache>
            </c:numRef>
          </c:val>
          <c:smooth val="0"/>
          <c:extLst>
            <c:ext xmlns:c16="http://schemas.microsoft.com/office/drawing/2014/chart" uri="{C3380CC4-5D6E-409C-BE32-E72D297353CC}">
              <c16:uniqueId val="{00000000-591B-4236-897C-A16716AA8832}"/>
            </c:ext>
          </c:extLst>
        </c:ser>
        <c:ser>
          <c:idx val="1"/>
          <c:order val="1"/>
          <c:tx>
            <c:strRef>
              <c:f>学部回生スマホ利用時間!$N$4</c:f>
              <c:strCache>
                <c:ptCount val="1"/>
                <c:pt idx="0">
                  <c:v>文学部</c:v>
                </c:pt>
              </c:strCache>
            </c:strRef>
          </c:tx>
          <c:spPr>
            <a:ln w="28575" cap="rnd">
              <a:solidFill>
                <a:schemeClr val="accent2"/>
              </a:solidFill>
              <a:round/>
            </a:ln>
            <a:effectLst/>
          </c:spPr>
          <c:marker>
            <c:symbol val="none"/>
          </c:marker>
          <c:cat>
            <c:strRef>
              <c:f>学部回生スマホ利用時間!$O$2:$R$2</c:f>
              <c:strCache>
                <c:ptCount val="4"/>
                <c:pt idx="0">
                  <c:v>1回生</c:v>
                </c:pt>
                <c:pt idx="1">
                  <c:v>2回生</c:v>
                </c:pt>
                <c:pt idx="2">
                  <c:v>3回生</c:v>
                </c:pt>
                <c:pt idx="3">
                  <c:v>4回生</c:v>
                </c:pt>
              </c:strCache>
            </c:strRef>
          </c:cat>
          <c:val>
            <c:numRef>
              <c:f>学部回生スマホ利用時間!$O$4:$R$4</c:f>
              <c:numCache>
                <c:formatCode>0.00</c:formatCode>
                <c:ptCount val="4"/>
                <c:pt idx="0">
                  <c:v>136.41666666666666</c:v>
                </c:pt>
                <c:pt idx="1">
                  <c:v>140.92307692307693</c:v>
                </c:pt>
                <c:pt idx="2">
                  <c:v>188.9</c:v>
                </c:pt>
                <c:pt idx="3">
                  <c:v>164</c:v>
                </c:pt>
              </c:numCache>
            </c:numRef>
          </c:val>
          <c:smooth val="0"/>
          <c:extLst>
            <c:ext xmlns:c16="http://schemas.microsoft.com/office/drawing/2014/chart" uri="{C3380CC4-5D6E-409C-BE32-E72D297353CC}">
              <c16:uniqueId val="{00000001-591B-4236-897C-A16716AA8832}"/>
            </c:ext>
          </c:extLst>
        </c:ser>
        <c:ser>
          <c:idx val="2"/>
          <c:order val="2"/>
          <c:tx>
            <c:strRef>
              <c:f>学部回生スマホ利用時間!$N$5</c:f>
              <c:strCache>
                <c:ptCount val="1"/>
                <c:pt idx="0">
                  <c:v>経済学部</c:v>
                </c:pt>
              </c:strCache>
            </c:strRef>
          </c:tx>
          <c:spPr>
            <a:ln w="28575" cap="rnd">
              <a:solidFill>
                <a:schemeClr val="accent3"/>
              </a:solidFill>
              <a:round/>
            </a:ln>
            <a:effectLst/>
          </c:spPr>
          <c:marker>
            <c:symbol val="none"/>
          </c:marker>
          <c:cat>
            <c:strRef>
              <c:f>学部回生スマホ利用時間!$O$2:$R$2</c:f>
              <c:strCache>
                <c:ptCount val="4"/>
                <c:pt idx="0">
                  <c:v>1回生</c:v>
                </c:pt>
                <c:pt idx="1">
                  <c:v>2回生</c:v>
                </c:pt>
                <c:pt idx="2">
                  <c:v>3回生</c:v>
                </c:pt>
                <c:pt idx="3">
                  <c:v>4回生</c:v>
                </c:pt>
              </c:strCache>
            </c:strRef>
          </c:cat>
          <c:val>
            <c:numRef>
              <c:f>学部回生スマホ利用時間!$O$5:$R$5</c:f>
              <c:numCache>
                <c:formatCode>0.00</c:formatCode>
                <c:ptCount val="4"/>
                <c:pt idx="0">
                  <c:v>172.4</c:v>
                </c:pt>
                <c:pt idx="1">
                  <c:v>172.16666666666666</c:v>
                </c:pt>
                <c:pt idx="2">
                  <c:v>162</c:v>
                </c:pt>
                <c:pt idx="3">
                  <c:v>202.75</c:v>
                </c:pt>
              </c:numCache>
            </c:numRef>
          </c:val>
          <c:smooth val="0"/>
          <c:extLst>
            <c:ext xmlns:c16="http://schemas.microsoft.com/office/drawing/2014/chart" uri="{C3380CC4-5D6E-409C-BE32-E72D297353CC}">
              <c16:uniqueId val="{00000002-591B-4236-897C-A16716AA8832}"/>
            </c:ext>
          </c:extLst>
        </c:ser>
        <c:ser>
          <c:idx val="3"/>
          <c:order val="3"/>
          <c:tx>
            <c:strRef>
              <c:f>学部回生スマホ利用時間!$N$6</c:f>
              <c:strCache>
                <c:ptCount val="1"/>
                <c:pt idx="0">
                  <c:v>理工学部</c:v>
                </c:pt>
              </c:strCache>
            </c:strRef>
          </c:tx>
          <c:spPr>
            <a:ln w="28575" cap="rnd">
              <a:solidFill>
                <a:schemeClr val="accent4"/>
              </a:solidFill>
              <a:round/>
            </a:ln>
            <a:effectLst/>
          </c:spPr>
          <c:marker>
            <c:symbol val="none"/>
          </c:marker>
          <c:cat>
            <c:strRef>
              <c:f>学部回生スマホ利用時間!$O$2:$R$2</c:f>
              <c:strCache>
                <c:ptCount val="4"/>
                <c:pt idx="0">
                  <c:v>1回生</c:v>
                </c:pt>
                <c:pt idx="1">
                  <c:v>2回生</c:v>
                </c:pt>
                <c:pt idx="2">
                  <c:v>3回生</c:v>
                </c:pt>
                <c:pt idx="3">
                  <c:v>4回生</c:v>
                </c:pt>
              </c:strCache>
            </c:strRef>
          </c:cat>
          <c:val>
            <c:numRef>
              <c:f>学部回生スマホ利用時間!$O$6:$R$6</c:f>
              <c:numCache>
                <c:formatCode>0.00</c:formatCode>
                <c:ptCount val="4"/>
                <c:pt idx="0">
                  <c:v>207.07142857142858</c:v>
                </c:pt>
                <c:pt idx="1">
                  <c:v>176.63636363636363</c:v>
                </c:pt>
                <c:pt idx="2">
                  <c:v>195.71428571428572</c:v>
                </c:pt>
                <c:pt idx="3">
                  <c:v>216.7</c:v>
                </c:pt>
              </c:numCache>
            </c:numRef>
          </c:val>
          <c:smooth val="0"/>
          <c:extLst>
            <c:ext xmlns:c16="http://schemas.microsoft.com/office/drawing/2014/chart" uri="{C3380CC4-5D6E-409C-BE32-E72D297353CC}">
              <c16:uniqueId val="{00000003-591B-4236-897C-A16716AA8832}"/>
            </c:ext>
          </c:extLst>
        </c:ser>
        <c:ser>
          <c:idx val="4"/>
          <c:order val="4"/>
          <c:tx>
            <c:strRef>
              <c:f>学部回生スマホ利用時間!$N$7</c:f>
              <c:strCache>
                <c:ptCount val="1"/>
                <c:pt idx="0">
                  <c:v>法学部</c:v>
                </c:pt>
              </c:strCache>
            </c:strRef>
          </c:tx>
          <c:spPr>
            <a:ln w="28575" cap="rnd">
              <a:solidFill>
                <a:schemeClr val="accent5"/>
              </a:solidFill>
              <a:round/>
            </a:ln>
            <a:effectLst/>
          </c:spPr>
          <c:marker>
            <c:symbol val="none"/>
          </c:marker>
          <c:cat>
            <c:strRef>
              <c:f>学部回生スマホ利用時間!$O$2:$R$2</c:f>
              <c:strCache>
                <c:ptCount val="4"/>
                <c:pt idx="0">
                  <c:v>1回生</c:v>
                </c:pt>
                <c:pt idx="1">
                  <c:v>2回生</c:v>
                </c:pt>
                <c:pt idx="2">
                  <c:v>3回生</c:v>
                </c:pt>
                <c:pt idx="3">
                  <c:v>4回生</c:v>
                </c:pt>
              </c:strCache>
            </c:strRef>
          </c:cat>
          <c:val>
            <c:numRef>
              <c:f>学部回生スマホ利用時間!$O$7:$R$7</c:f>
              <c:numCache>
                <c:formatCode>0.00</c:formatCode>
                <c:ptCount val="4"/>
                <c:pt idx="0">
                  <c:v>143.93333333333334</c:v>
                </c:pt>
                <c:pt idx="1">
                  <c:v>202</c:v>
                </c:pt>
                <c:pt idx="2">
                  <c:v>193.64285714285714</c:v>
                </c:pt>
                <c:pt idx="3">
                  <c:v>138.85714285714286</c:v>
                </c:pt>
              </c:numCache>
            </c:numRef>
          </c:val>
          <c:smooth val="0"/>
          <c:extLst>
            <c:ext xmlns:c16="http://schemas.microsoft.com/office/drawing/2014/chart" uri="{C3380CC4-5D6E-409C-BE32-E72D297353CC}">
              <c16:uniqueId val="{00000004-591B-4236-897C-A16716AA8832}"/>
            </c:ext>
          </c:extLst>
        </c:ser>
        <c:dLbls>
          <c:showLegendKey val="0"/>
          <c:showVal val="0"/>
          <c:showCatName val="0"/>
          <c:showSerName val="0"/>
          <c:showPercent val="0"/>
          <c:showBubbleSize val="0"/>
        </c:dLbls>
        <c:smooth val="0"/>
        <c:axId val="942417408"/>
        <c:axId val="942418064"/>
      </c:lineChart>
      <c:catAx>
        <c:axId val="942417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42418064"/>
        <c:crosses val="autoZero"/>
        <c:auto val="1"/>
        <c:lblAlgn val="ctr"/>
        <c:lblOffset val="100"/>
        <c:noMultiLvlLbl val="0"/>
      </c:catAx>
      <c:valAx>
        <c:axId val="9424180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42417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_xlchart.v3.0</cx:f>
      </cx:strDim>
      <cx:numDim type="val">
        <cx:f>_xlchart.v3.2</cx:f>
      </cx:numDim>
    </cx:data>
  </cx:chartData>
  <cx:chart>
    <cx:title pos="t" align="ctr" overlay="0">
      <cx:tx>
        <cx:rich>
          <a:bodyPr spcFirstLastPara="1" vertOverflow="ellipsis" wrap="square" lIns="0" tIns="0" rIns="0" bIns="0" anchor="ctr" anchorCtr="1"/>
          <a:lstStyle/>
          <a:p>
            <a:pPr algn="ctr">
              <a:defRPr/>
            </a:pPr>
            <a:r>
              <a:rPr lang="ja-JP" altLang="en-US"/>
              <a:t>身長箱ひげ図</a:t>
            </a:r>
            <a:endParaRPr lang="ja-JP"/>
          </a:p>
        </cx:rich>
      </cx:tx>
    </cx:title>
    <cx:plotArea>
      <cx:plotAreaRegion>
        <cx:series layoutId="boxWhisker" uniqueId="{B67222C6-E88E-430C-90E2-A7594C064CA2}">
          <cx:tx>
            <cx:txData>
              <cx:f>_xlchart.v3.1</cx:f>
              <cx:v>身長</cx:v>
            </cx:txData>
          </cx:tx>
          <cx:dataId val="0"/>
          <cx:layoutPr>
            <cx:visibility meanLine="0" meanMarker="1" nonoutliers="0" outliers="1"/>
            <cx:statistics quartileMethod="exclusive"/>
          </cx:layoutPr>
        </cx:series>
      </cx:plotAreaRegion>
      <cx:axis id="0">
        <cx:catScaling gapWidth="1"/>
        <cx:tickLabels/>
      </cx:axis>
      <cx:axis id="1">
        <cx:valScaling min="140"/>
        <cx:majorGridlines/>
        <cx:tickLabels/>
      </cx:axis>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_xlchart.v3.3</cx:f>
      </cx:strDim>
      <cx:numDim type="val">
        <cx:f>_xlchart.v3.5</cx:f>
      </cx:numDim>
    </cx:data>
  </cx:chartData>
  <cx:chart>
    <cx:title pos="t" align="ctr" overlay="0">
      <cx:tx>
        <cx:rich>
          <a:bodyPr spcFirstLastPara="1" vertOverflow="ellipsis" wrap="square" lIns="0" tIns="0" rIns="0" bIns="0" anchor="ctr" anchorCtr="1"/>
          <a:lstStyle/>
          <a:p>
            <a:pPr algn="ctr">
              <a:defRPr/>
            </a:pPr>
            <a:r>
              <a:rPr lang="ja-JP" altLang="en-US"/>
              <a:t>年齢箱ひげ図</a:t>
            </a:r>
            <a:endParaRPr lang="ja-JP"/>
          </a:p>
        </cx:rich>
      </cx:tx>
    </cx:title>
    <cx:plotArea>
      <cx:plotAreaRegion>
        <cx:series layoutId="boxWhisker" uniqueId="{ADDC0306-3B70-48D7-9475-1A43BEFDA371}">
          <cx:tx>
            <cx:txData>
              <cx:f>_xlchart.v3.4</cx:f>
              <cx:v>年齢</cx:v>
            </cx:txData>
          </cx:tx>
          <cx:dataId val="0"/>
          <cx:layoutPr>
            <cx:visibility meanLine="0" meanMarker="1" nonoutliers="0" outliers="1"/>
            <cx:statistics quartileMethod="exclusive"/>
          </cx:layoutPr>
        </cx:series>
      </cx:plotAreaRegion>
      <cx:axis id="0">
        <cx:catScaling gapWidth="1"/>
        <cx:tickLabels/>
      </cx:axis>
      <cx:axis id="1">
        <cx:valScaling/>
        <cx:majorGridlines/>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14/relationships/chartEx" Target="../charts/chartEx2.xml"/><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0</xdr:col>
      <xdr:colOff>723900</xdr:colOff>
      <xdr:row>39</xdr:row>
      <xdr:rowOff>219076</xdr:rowOff>
    </xdr:from>
    <xdr:to>
      <xdr:col>3</xdr:col>
      <xdr:colOff>2288033</xdr:colOff>
      <xdr:row>68</xdr:row>
      <xdr:rowOff>181497</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723900" y="9877426"/>
          <a:ext cx="9260333" cy="6868046"/>
          <a:chOff x="742950" y="9344026"/>
          <a:chExt cx="9260333" cy="6868046"/>
        </a:xfrm>
      </xdr:grpSpPr>
      <xdr:sp macro="" textlink="">
        <xdr:nvSpPr>
          <xdr:cNvPr id="3" name="楕円 2">
            <a:extLst>
              <a:ext uri="{FF2B5EF4-FFF2-40B4-BE49-F238E27FC236}">
                <a16:creationId xmlns:a16="http://schemas.microsoft.com/office/drawing/2014/main" id="{00000000-0008-0000-0100-000003000000}"/>
              </a:ext>
            </a:extLst>
          </xdr:cNvPr>
          <xdr:cNvSpPr/>
        </xdr:nvSpPr>
        <xdr:spPr>
          <a:xfrm>
            <a:off x="1006713" y="14153147"/>
            <a:ext cx="1568860" cy="1414513"/>
          </a:xfrm>
          <a:prstGeom prst="ellipse">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Z</a:t>
            </a:r>
            <a:r>
              <a:rPr kumimoji="1" lang="ja-JP" altLang="en-US" sz="1100"/>
              <a:t>検定</a:t>
            </a:r>
            <a:endParaRPr kumimoji="1" lang="en-US" altLang="ja-JP" sz="1100"/>
          </a:p>
          <a:p>
            <a:pPr algn="ctr"/>
            <a:r>
              <a:rPr kumimoji="1" lang="ja-JP" altLang="en-US" sz="1100"/>
              <a:t>正規分布</a:t>
            </a:r>
          </a:p>
        </xdr:txBody>
      </xdr:sp>
      <xdr:sp macro="" textlink="">
        <xdr:nvSpPr>
          <xdr:cNvPr id="4" name="楕円 3">
            <a:extLst>
              <a:ext uri="{FF2B5EF4-FFF2-40B4-BE49-F238E27FC236}">
                <a16:creationId xmlns:a16="http://schemas.microsoft.com/office/drawing/2014/main" id="{00000000-0008-0000-0100-000004000000}"/>
              </a:ext>
            </a:extLst>
          </xdr:cNvPr>
          <xdr:cNvSpPr/>
        </xdr:nvSpPr>
        <xdr:spPr>
          <a:xfrm>
            <a:off x="1014880" y="9935470"/>
            <a:ext cx="1568860" cy="1414513"/>
          </a:xfrm>
          <a:prstGeom prst="ellipse">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χ</a:t>
            </a:r>
            <a:r>
              <a:rPr kumimoji="1" lang="ja-JP" altLang="en-US" sz="1100"/>
              <a:t>２検定</a:t>
            </a:r>
            <a:endParaRPr kumimoji="1" lang="en-US" altLang="ja-JP" sz="1100"/>
          </a:p>
          <a:p>
            <a:pPr algn="ctr"/>
            <a:r>
              <a:rPr kumimoji="1" lang="en-US" altLang="ja-JP" sz="1100"/>
              <a:t>χ</a:t>
            </a:r>
            <a:r>
              <a:rPr kumimoji="1" lang="ja-JP" altLang="en-US" sz="1100"/>
              <a:t>２分布</a:t>
            </a:r>
          </a:p>
        </xdr:txBody>
      </xdr:sp>
      <xdr:sp macro="" textlink="">
        <xdr:nvSpPr>
          <xdr:cNvPr id="5" name="楕円 4">
            <a:extLst>
              <a:ext uri="{FF2B5EF4-FFF2-40B4-BE49-F238E27FC236}">
                <a16:creationId xmlns:a16="http://schemas.microsoft.com/office/drawing/2014/main" id="{00000000-0008-0000-0100-000005000000}"/>
              </a:ext>
            </a:extLst>
          </xdr:cNvPr>
          <xdr:cNvSpPr/>
        </xdr:nvSpPr>
        <xdr:spPr>
          <a:xfrm>
            <a:off x="4281607" y="9957435"/>
            <a:ext cx="1568860" cy="1414513"/>
          </a:xfrm>
          <a:prstGeom prst="ellipse">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F</a:t>
            </a:r>
            <a:r>
              <a:rPr kumimoji="1" lang="ja-JP" altLang="en-US" sz="1100"/>
              <a:t>検定</a:t>
            </a:r>
            <a:endParaRPr kumimoji="1" lang="en-US" altLang="ja-JP" sz="1100"/>
          </a:p>
          <a:p>
            <a:pPr algn="ctr"/>
            <a:r>
              <a:rPr kumimoji="1" lang="en-US" altLang="ja-JP" sz="1100"/>
              <a:t>F</a:t>
            </a:r>
            <a:r>
              <a:rPr kumimoji="1" lang="ja-JP" altLang="en-US" sz="1100"/>
              <a:t>分布</a:t>
            </a:r>
          </a:p>
        </xdr:txBody>
      </xdr:sp>
      <xdr:sp macro="" textlink="">
        <xdr:nvSpPr>
          <xdr:cNvPr id="6" name="楕円 5">
            <a:extLst>
              <a:ext uri="{FF2B5EF4-FFF2-40B4-BE49-F238E27FC236}">
                <a16:creationId xmlns:a16="http://schemas.microsoft.com/office/drawing/2014/main" id="{00000000-0008-0000-0100-000006000000}"/>
              </a:ext>
            </a:extLst>
          </xdr:cNvPr>
          <xdr:cNvSpPr/>
        </xdr:nvSpPr>
        <xdr:spPr>
          <a:xfrm>
            <a:off x="4288063" y="12092425"/>
            <a:ext cx="1568860" cy="1414513"/>
          </a:xfrm>
          <a:prstGeom prst="ellipse">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分散分析</a:t>
            </a:r>
            <a:endParaRPr kumimoji="1" lang="en-US" altLang="ja-JP" sz="1100"/>
          </a:p>
          <a:p>
            <a:pPr algn="ctr"/>
            <a:r>
              <a:rPr kumimoji="1" lang="en-US" altLang="ja-JP" sz="1100"/>
              <a:t>F</a:t>
            </a:r>
            <a:r>
              <a:rPr kumimoji="1" lang="ja-JP" altLang="en-US" sz="1100"/>
              <a:t>分布</a:t>
            </a:r>
          </a:p>
        </xdr:txBody>
      </xdr:sp>
      <xdr:sp macro="" textlink="">
        <xdr:nvSpPr>
          <xdr:cNvPr id="7" name="楕円 6">
            <a:extLst>
              <a:ext uri="{FF2B5EF4-FFF2-40B4-BE49-F238E27FC236}">
                <a16:creationId xmlns:a16="http://schemas.microsoft.com/office/drawing/2014/main" id="{00000000-0008-0000-0100-000007000000}"/>
              </a:ext>
            </a:extLst>
          </xdr:cNvPr>
          <xdr:cNvSpPr/>
        </xdr:nvSpPr>
        <xdr:spPr>
          <a:xfrm>
            <a:off x="4281925" y="14134097"/>
            <a:ext cx="1568860" cy="1414513"/>
          </a:xfrm>
          <a:prstGeom prst="ellipse">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t>Student</a:t>
            </a:r>
            <a:r>
              <a:rPr kumimoji="1" lang="ja-JP" altLang="en-US" sz="1000"/>
              <a:t>の</a:t>
            </a:r>
            <a:r>
              <a:rPr kumimoji="1" lang="en-US" altLang="ja-JP" sz="1000"/>
              <a:t>t</a:t>
            </a:r>
            <a:r>
              <a:rPr kumimoji="1" lang="ja-JP" altLang="en-US" sz="1000"/>
              <a:t>検定</a:t>
            </a:r>
            <a:endParaRPr kumimoji="1" lang="en-US" altLang="ja-JP" sz="1000"/>
          </a:p>
          <a:p>
            <a:pPr algn="ctr"/>
            <a:r>
              <a:rPr kumimoji="1" lang="en-US" altLang="ja-JP" sz="1100"/>
              <a:t>t</a:t>
            </a:r>
            <a:r>
              <a:rPr kumimoji="1" lang="ja-JP" altLang="en-US" sz="1100"/>
              <a:t>分布</a:t>
            </a:r>
          </a:p>
        </xdr:txBody>
      </xdr:sp>
      <xdr:sp macro="" textlink="">
        <xdr:nvSpPr>
          <xdr:cNvPr id="8" name="楕円 7">
            <a:extLst>
              <a:ext uri="{FF2B5EF4-FFF2-40B4-BE49-F238E27FC236}">
                <a16:creationId xmlns:a16="http://schemas.microsoft.com/office/drawing/2014/main" id="{00000000-0008-0000-0100-000008000000}"/>
              </a:ext>
            </a:extLst>
          </xdr:cNvPr>
          <xdr:cNvSpPr/>
        </xdr:nvSpPr>
        <xdr:spPr>
          <a:xfrm>
            <a:off x="7810725" y="14130402"/>
            <a:ext cx="1568860" cy="1414513"/>
          </a:xfrm>
          <a:prstGeom prst="ellipse">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Welch</a:t>
            </a:r>
            <a:r>
              <a:rPr kumimoji="1" lang="ja-JP" altLang="en-US" sz="1100"/>
              <a:t>の</a:t>
            </a:r>
            <a:r>
              <a:rPr kumimoji="1" lang="en-US" altLang="ja-JP" sz="1100"/>
              <a:t>t</a:t>
            </a:r>
            <a:r>
              <a:rPr kumimoji="1" lang="ja-JP" altLang="en-US" sz="1100"/>
              <a:t>検定</a:t>
            </a:r>
            <a:endParaRPr kumimoji="1" lang="en-US" altLang="ja-JP" sz="1100"/>
          </a:p>
          <a:p>
            <a:pPr algn="ctr"/>
            <a:r>
              <a:rPr kumimoji="1" lang="en-US" altLang="ja-JP" sz="1100"/>
              <a:t>t</a:t>
            </a:r>
            <a:r>
              <a:rPr kumimoji="1" lang="ja-JP" altLang="en-US" sz="1100"/>
              <a:t>分布</a:t>
            </a:r>
          </a:p>
        </xdr:txBody>
      </xdr:sp>
      <xdr:cxnSp macro="">
        <xdr:nvCxnSpPr>
          <xdr:cNvPr id="9" name="直線矢印コネクタ 8">
            <a:extLst>
              <a:ext uri="{FF2B5EF4-FFF2-40B4-BE49-F238E27FC236}">
                <a16:creationId xmlns:a16="http://schemas.microsoft.com/office/drawing/2014/main" id="{00000000-0008-0000-0100-000009000000}"/>
              </a:ext>
            </a:extLst>
          </xdr:cNvPr>
          <xdr:cNvCxnSpPr>
            <a:stCxn id="3" idx="0"/>
            <a:endCxn id="4" idx="4"/>
          </xdr:cNvCxnSpPr>
        </xdr:nvCxnSpPr>
        <xdr:spPr>
          <a:xfrm flipV="1">
            <a:off x="1791143" y="11349983"/>
            <a:ext cx="8167" cy="2803164"/>
          </a:xfrm>
          <a:prstGeom prst="straightConnector1">
            <a:avLst/>
          </a:prstGeom>
          <a:ln w="571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00000000-0008-0000-0100-00000A000000}"/>
              </a:ext>
            </a:extLst>
          </xdr:cNvPr>
          <xdr:cNvCxnSpPr>
            <a:stCxn id="4" idx="6"/>
            <a:endCxn id="5" idx="2"/>
          </xdr:cNvCxnSpPr>
        </xdr:nvCxnSpPr>
        <xdr:spPr>
          <a:xfrm>
            <a:off x="2583740" y="10642727"/>
            <a:ext cx="1697867" cy="21965"/>
          </a:xfrm>
          <a:prstGeom prst="straightConnector1">
            <a:avLst/>
          </a:prstGeom>
          <a:ln w="571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a16="http://schemas.microsoft.com/office/drawing/2014/main" id="{00000000-0008-0000-0100-00000B000000}"/>
              </a:ext>
            </a:extLst>
          </xdr:cNvPr>
          <xdr:cNvCxnSpPr>
            <a:stCxn id="5" idx="4"/>
            <a:endCxn id="6" idx="0"/>
          </xdr:cNvCxnSpPr>
        </xdr:nvCxnSpPr>
        <xdr:spPr>
          <a:xfrm>
            <a:off x="5066037" y="11371948"/>
            <a:ext cx="6456" cy="720476"/>
          </a:xfrm>
          <a:prstGeom prst="straightConnector1">
            <a:avLst/>
          </a:prstGeom>
          <a:ln w="571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100-00000C000000}"/>
              </a:ext>
            </a:extLst>
          </xdr:cNvPr>
          <xdr:cNvCxnSpPr>
            <a:stCxn id="7" idx="6"/>
            <a:endCxn id="8" idx="2"/>
          </xdr:cNvCxnSpPr>
        </xdr:nvCxnSpPr>
        <xdr:spPr>
          <a:xfrm flipV="1">
            <a:off x="5850785" y="14837659"/>
            <a:ext cx="1959940" cy="3695"/>
          </a:xfrm>
          <a:prstGeom prst="straightConnector1">
            <a:avLst/>
          </a:prstGeom>
          <a:ln w="5715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4191221" y="11385168"/>
            <a:ext cx="1923830" cy="597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群内と群間の分散比→</a:t>
            </a:r>
            <a:endParaRPr kumimoji="1" lang="en-US" altLang="ja-JP" sz="1100"/>
          </a:p>
          <a:p>
            <a:r>
              <a:rPr kumimoji="1" lang="ja-JP" altLang="en-US" sz="1100"/>
              <a:t>複数群間の平均の差</a:t>
            </a:r>
          </a:p>
        </xdr:txBody>
      </xdr:sp>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995393" y="11808200"/>
            <a:ext cx="1962689" cy="356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値の散らばり</a:t>
            </a:r>
            <a:r>
              <a:rPr kumimoji="1" lang="en-US" altLang="ja-JP" sz="1100"/>
              <a:t>(</a:t>
            </a:r>
            <a:r>
              <a:rPr kumimoji="1" lang="ja-JP" altLang="en-US" sz="1100"/>
              <a:t>分散</a:t>
            </a:r>
            <a:r>
              <a:rPr kumimoji="1" lang="en-US" altLang="ja-JP" sz="1100"/>
              <a:t>)</a:t>
            </a:r>
            <a:r>
              <a:rPr kumimoji="1" lang="ja-JP" altLang="en-US" sz="1100"/>
              <a:t>を検証</a:t>
            </a:r>
          </a:p>
        </xdr:txBody>
      </xdr:sp>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675273" y="10292403"/>
            <a:ext cx="1723809" cy="356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二つの標本の分散比</a:t>
            </a:r>
          </a:p>
        </xdr:txBody>
      </xdr:sp>
      <xdr:cxnSp macro="">
        <xdr:nvCxnSpPr>
          <xdr:cNvPr id="16" name="直線矢印コネクタ 15">
            <a:extLst>
              <a:ext uri="{FF2B5EF4-FFF2-40B4-BE49-F238E27FC236}">
                <a16:creationId xmlns:a16="http://schemas.microsoft.com/office/drawing/2014/main" id="{00000000-0008-0000-0100-000010000000}"/>
              </a:ext>
            </a:extLst>
          </xdr:cNvPr>
          <xdr:cNvCxnSpPr>
            <a:stCxn id="3" idx="6"/>
            <a:endCxn id="7" idx="2"/>
          </xdr:cNvCxnSpPr>
        </xdr:nvCxnSpPr>
        <xdr:spPr>
          <a:xfrm flipV="1">
            <a:off x="2575573" y="14841354"/>
            <a:ext cx="1706352" cy="19050"/>
          </a:xfrm>
          <a:prstGeom prst="straightConnector1">
            <a:avLst/>
          </a:prstGeom>
          <a:ln w="5715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99834" y="14227415"/>
            <a:ext cx="1543035" cy="746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母分散が分からん</a:t>
            </a:r>
            <a:endParaRPr kumimoji="1" lang="en-US" altLang="ja-JP" sz="1100"/>
          </a:p>
          <a:p>
            <a:r>
              <a:rPr kumimoji="1" lang="ja-JP" altLang="en-US" sz="1100"/>
              <a:t>標本分散で代用</a:t>
            </a:r>
          </a:p>
        </xdr:txBody>
      </xdr:sp>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224915" y="13787671"/>
            <a:ext cx="1058819" cy="356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平均値を検証</a:t>
            </a:r>
          </a:p>
        </xdr:txBody>
      </xdr:sp>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5805273" y="14403916"/>
            <a:ext cx="2298412" cy="312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２標本の分散が同じとは限らん</a:t>
            </a:r>
            <a:endParaRPr kumimoji="1" lang="en-US" altLang="ja-JP" sz="1100"/>
          </a:p>
        </xdr:txBody>
      </xdr:sp>
      <xdr:sp macro="" textlink="">
        <xdr:nvSpPr>
          <xdr:cNvPr id="20" name="楕円 19">
            <a:extLst>
              <a:ext uri="{FF2B5EF4-FFF2-40B4-BE49-F238E27FC236}">
                <a16:creationId xmlns:a16="http://schemas.microsoft.com/office/drawing/2014/main" id="{00000000-0008-0000-0100-000014000000}"/>
              </a:ext>
            </a:extLst>
          </xdr:cNvPr>
          <xdr:cNvSpPr/>
        </xdr:nvSpPr>
        <xdr:spPr>
          <a:xfrm>
            <a:off x="7717063" y="9939775"/>
            <a:ext cx="1568860" cy="1414513"/>
          </a:xfrm>
          <a:prstGeom prst="ellipse">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Levene</a:t>
            </a:r>
            <a:r>
              <a:rPr kumimoji="1" lang="ja-JP" altLang="en-US" sz="1100"/>
              <a:t>検定</a:t>
            </a:r>
            <a:endParaRPr kumimoji="1" lang="en-US" altLang="ja-JP" sz="1100"/>
          </a:p>
          <a:p>
            <a:pPr algn="ctr"/>
            <a:r>
              <a:rPr kumimoji="1" lang="en-US" altLang="ja-JP" sz="1100"/>
              <a:t>F</a:t>
            </a:r>
            <a:r>
              <a:rPr kumimoji="1" lang="ja-JP" altLang="en-US" sz="1100"/>
              <a:t>分布</a:t>
            </a:r>
          </a:p>
        </xdr:txBody>
      </xdr:sp>
      <xdr:cxnSp macro="">
        <xdr:nvCxnSpPr>
          <xdr:cNvPr id="21" name="直線矢印コネクタ 20">
            <a:extLst>
              <a:ext uri="{FF2B5EF4-FFF2-40B4-BE49-F238E27FC236}">
                <a16:creationId xmlns:a16="http://schemas.microsoft.com/office/drawing/2014/main" id="{00000000-0008-0000-0100-000015000000}"/>
              </a:ext>
            </a:extLst>
          </xdr:cNvPr>
          <xdr:cNvCxnSpPr>
            <a:stCxn id="5" idx="6"/>
            <a:endCxn id="20" idx="2"/>
          </xdr:cNvCxnSpPr>
        </xdr:nvCxnSpPr>
        <xdr:spPr>
          <a:xfrm flipV="1">
            <a:off x="5850467" y="10647032"/>
            <a:ext cx="1866596" cy="1766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5762845" y="10042143"/>
            <a:ext cx="2371505" cy="700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a:t>
            </a:r>
            <a:r>
              <a:rPr kumimoji="1" lang="ja-JP" altLang="en-US" sz="1100"/>
              <a:t>つ以上のカテゴリーで適用可能</a:t>
            </a:r>
            <a:endParaRPr kumimoji="1" lang="en-US" altLang="ja-JP" sz="1100"/>
          </a:p>
          <a:p>
            <a:r>
              <a:rPr kumimoji="1" lang="ja-JP" altLang="en-US" sz="1100"/>
              <a:t>より頑健な検定</a:t>
            </a:r>
          </a:p>
        </xdr:txBody>
      </xdr:sp>
      <xdr:cxnSp macro="">
        <xdr:nvCxnSpPr>
          <xdr:cNvPr id="23" name="直線矢印コネクタ 22">
            <a:extLst>
              <a:ext uri="{FF2B5EF4-FFF2-40B4-BE49-F238E27FC236}">
                <a16:creationId xmlns:a16="http://schemas.microsoft.com/office/drawing/2014/main" id="{00000000-0008-0000-0100-000017000000}"/>
              </a:ext>
            </a:extLst>
          </xdr:cNvPr>
          <xdr:cNvCxnSpPr>
            <a:stCxn id="6" idx="7"/>
            <a:endCxn id="20" idx="3"/>
          </xdr:cNvCxnSpPr>
        </xdr:nvCxnSpPr>
        <xdr:spPr>
          <a:xfrm flipV="1">
            <a:off x="5627169" y="11147137"/>
            <a:ext cx="2319648" cy="1152439"/>
          </a:xfrm>
          <a:prstGeom prst="straightConnector1">
            <a:avLst/>
          </a:prstGeom>
          <a:ln w="571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6296025" y="11477625"/>
            <a:ext cx="3333750" cy="356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分散分析の手法を援用して、等分散性の検定</a:t>
            </a:r>
          </a:p>
        </xdr:txBody>
      </xdr:sp>
      <xdr:cxnSp macro="">
        <xdr:nvCxnSpPr>
          <xdr:cNvPr id="25" name="直線矢印コネクタ 24">
            <a:extLst>
              <a:ext uri="{FF2B5EF4-FFF2-40B4-BE49-F238E27FC236}">
                <a16:creationId xmlns:a16="http://schemas.microsoft.com/office/drawing/2014/main" id="{00000000-0008-0000-0100-000019000000}"/>
              </a:ext>
            </a:extLst>
          </xdr:cNvPr>
          <xdr:cNvCxnSpPr>
            <a:stCxn id="6" idx="6"/>
            <a:endCxn id="26" idx="2"/>
          </xdr:cNvCxnSpPr>
        </xdr:nvCxnSpPr>
        <xdr:spPr>
          <a:xfrm>
            <a:off x="5856923" y="12799682"/>
            <a:ext cx="1944052" cy="13850"/>
          </a:xfrm>
          <a:prstGeom prst="straightConnector1">
            <a:avLst/>
          </a:prstGeom>
          <a:ln w="5715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sp macro="" textlink="">
        <xdr:nvSpPr>
          <xdr:cNvPr id="26" name="楕円 25">
            <a:extLst>
              <a:ext uri="{FF2B5EF4-FFF2-40B4-BE49-F238E27FC236}">
                <a16:creationId xmlns:a16="http://schemas.microsoft.com/office/drawing/2014/main" id="{00000000-0008-0000-0100-00001A000000}"/>
              </a:ext>
            </a:extLst>
          </xdr:cNvPr>
          <xdr:cNvSpPr/>
        </xdr:nvSpPr>
        <xdr:spPr>
          <a:xfrm>
            <a:off x="7800975" y="12106275"/>
            <a:ext cx="1568860" cy="1414513"/>
          </a:xfrm>
          <a:prstGeom prst="ellipse">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Welch</a:t>
            </a:r>
            <a:r>
              <a:rPr kumimoji="1" lang="ja-JP" altLang="en-US" sz="1100"/>
              <a:t>の修正分散分析</a:t>
            </a:r>
            <a:endParaRPr kumimoji="1" lang="en-US" altLang="ja-JP" sz="1100"/>
          </a:p>
          <a:p>
            <a:pPr algn="ctr"/>
            <a:r>
              <a:rPr kumimoji="1" lang="en-US" altLang="ja-JP" sz="1100"/>
              <a:t>F</a:t>
            </a:r>
            <a:r>
              <a:rPr kumimoji="1" lang="ja-JP" altLang="en-US" sz="1100"/>
              <a:t>分布</a:t>
            </a:r>
          </a:p>
        </xdr:txBody>
      </xdr: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5810250" y="12858750"/>
            <a:ext cx="2298412"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標本間の分散が同じとは限らん</a:t>
            </a:r>
            <a:endParaRPr kumimoji="1" lang="en-US" altLang="ja-JP" sz="1100"/>
          </a:p>
        </xdr:txBody>
      </xdr:sp>
      <xdr:sp macro="" textlink="">
        <xdr:nvSpPr>
          <xdr:cNvPr id="28" name="角丸四角形 44">
            <a:extLst>
              <a:ext uri="{FF2B5EF4-FFF2-40B4-BE49-F238E27FC236}">
                <a16:creationId xmlns:a16="http://schemas.microsoft.com/office/drawing/2014/main" id="{00000000-0008-0000-0100-00001C000000}"/>
              </a:ext>
            </a:extLst>
          </xdr:cNvPr>
          <xdr:cNvSpPr/>
        </xdr:nvSpPr>
        <xdr:spPr>
          <a:xfrm>
            <a:off x="3771900" y="12011024"/>
            <a:ext cx="2667000" cy="3876675"/>
          </a:xfrm>
          <a:prstGeom prst="roundRect">
            <a:avLst/>
          </a:prstGeom>
          <a:noFill/>
          <a:ln w="5715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4696045" y="15623793"/>
            <a:ext cx="847505" cy="588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相関分析</a:t>
            </a:r>
            <a:endParaRPr kumimoji="1" lang="en-US" altLang="ja-JP" sz="1100" b="1"/>
          </a:p>
          <a:p>
            <a:r>
              <a:rPr kumimoji="1" lang="ja-JP" altLang="en-US" sz="1100" b="1"/>
              <a:t>回帰分析</a:t>
            </a:r>
          </a:p>
        </xdr:txBody>
      </xdr:sp>
      <xdr:sp macro="" textlink="">
        <xdr:nvSpPr>
          <xdr:cNvPr id="30" name="角丸四角形 49">
            <a:extLst>
              <a:ext uri="{FF2B5EF4-FFF2-40B4-BE49-F238E27FC236}">
                <a16:creationId xmlns:a16="http://schemas.microsoft.com/office/drawing/2014/main" id="{00000000-0008-0000-0100-00001E000000}"/>
              </a:ext>
            </a:extLst>
          </xdr:cNvPr>
          <xdr:cNvSpPr/>
        </xdr:nvSpPr>
        <xdr:spPr>
          <a:xfrm>
            <a:off x="933449" y="9696450"/>
            <a:ext cx="1762125" cy="1914525"/>
          </a:xfrm>
          <a:prstGeom prst="roundRect">
            <a:avLst/>
          </a:prstGeom>
          <a:noFill/>
          <a:ln w="5715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742950" y="9363075"/>
            <a:ext cx="2181225" cy="588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クロス集計における独立性検定</a:t>
            </a:r>
          </a:p>
        </xdr:txBody>
      </xdr:sp>
      <xdr:cxnSp macro="">
        <xdr:nvCxnSpPr>
          <xdr:cNvPr id="32" name="直線矢印コネクタ 31">
            <a:extLst>
              <a:ext uri="{FF2B5EF4-FFF2-40B4-BE49-F238E27FC236}">
                <a16:creationId xmlns:a16="http://schemas.microsoft.com/office/drawing/2014/main" id="{00000000-0008-0000-0100-000020000000}"/>
              </a:ext>
            </a:extLst>
          </xdr:cNvPr>
          <xdr:cNvCxnSpPr>
            <a:stCxn id="7" idx="0"/>
            <a:endCxn id="6" idx="4"/>
          </xdr:cNvCxnSpPr>
        </xdr:nvCxnSpPr>
        <xdr:spPr>
          <a:xfrm flipV="1">
            <a:off x="5066355" y="13506938"/>
            <a:ext cx="6138" cy="627159"/>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905250" y="13682862"/>
            <a:ext cx="2326133" cy="356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a:t>
            </a:r>
            <a:r>
              <a:rPr kumimoji="1" lang="ja-JP" altLang="en-US" sz="1100"/>
              <a:t>つ以上のカテゴリーで適用可能</a:t>
            </a:r>
          </a:p>
        </xdr:txBody>
      </xdr:sp>
      <xdr:cxnSp macro="">
        <xdr:nvCxnSpPr>
          <xdr:cNvPr id="34" name="直線矢印コネクタ 33">
            <a:extLst>
              <a:ext uri="{FF2B5EF4-FFF2-40B4-BE49-F238E27FC236}">
                <a16:creationId xmlns:a16="http://schemas.microsoft.com/office/drawing/2014/main" id="{00000000-0008-0000-0100-000022000000}"/>
              </a:ext>
            </a:extLst>
          </xdr:cNvPr>
          <xdr:cNvCxnSpPr>
            <a:stCxn id="8" idx="0"/>
            <a:endCxn id="26" idx="4"/>
          </xdr:cNvCxnSpPr>
        </xdr:nvCxnSpPr>
        <xdr:spPr>
          <a:xfrm flipH="1" flipV="1">
            <a:off x="8585405" y="13520788"/>
            <a:ext cx="9750" cy="609614"/>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7677150" y="13625712"/>
            <a:ext cx="2326133" cy="356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a:t>
            </a:r>
            <a:r>
              <a:rPr kumimoji="1" lang="ja-JP" altLang="en-US" sz="1100"/>
              <a:t>つ以上のカテゴリーで適用可能</a:t>
            </a:r>
          </a:p>
        </xdr:txBody>
      </xdr:sp>
      <xdr:sp macro="" textlink="">
        <xdr:nvSpPr>
          <xdr:cNvPr id="36" name="角丸四角形 61">
            <a:extLst>
              <a:ext uri="{FF2B5EF4-FFF2-40B4-BE49-F238E27FC236}">
                <a16:creationId xmlns:a16="http://schemas.microsoft.com/office/drawing/2014/main" id="{00000000-0008-0000-0100-000024000000}"/>
              </a:ext>
            </a:extLst>
          </xdr:cNvPr>
          <xdr:cNvSpPr/>
        </xdr:nvSpPr>
        <xdr:spPr>
          <a:xfrm>
            <a:off x="4067175" y="9591675"/>
            <a:ext cx="5353050" cy="1857376"/>
          </a:xfrm>
          <a:prstGeom prst="roundRect">
            <a:avLst/>
          </a:prstGeom>
          <a:noFill/>
          <a:ln w="5715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5972175" y="9344026"/>
            <a:ext cx="17526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t</a:t>
            </a:r>
            <a:r>
              <a:rPr kumimoji="1" lang="ja-JP" altLang="en-US" sz="1100" b="1"/>
              <a:t>検定の際の参考データ</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266700</xdr:colOff>
      <xdr:row>28</xdr:row>
      <xdr:rowOff>82550</xdr:rowOff>
    </xdr:from>
    <xdr:to>
      <xdr:col>14</xdr:col>
      <xdr:colOff>327025</xdr:colOff>
      <xdr:row>63</xdr:row>
      <xdr:rowOff>87312</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9175" y="6845300"/>
          <a:ext cx="4956175" cy="8358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635000</xdr:colOff>
      <xdr:row>24</xdr:row>
      <xdr:rowOff>212725</xdr:rowOff>
    </xdr:from>
    <xdr:to>
      <xdr:col>19</xdr:col>
      <xdr:colOff>533400</xdr:colOff>
      <xdr:row>28</xdr:row>
      <xdr:rowOff>165100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007100" y="6013450"/>
          <a:ext cx="11128375" cy="91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帰無仮説－「因子」が違うことは値の違いに無関係である（因子間で平均に差があるのは偶然だ）</a:t>
          </a:r>
          <a:endParaRPr kumimoji="1" lang="en-US" altLang="ja-JP" sz="1100"/>
        </a:p>
        <a:p>
          <a:r>
            <a:rPr kumimoji="1" lang="ja-JP" altLang="en-US" sz="1100"/>
            <a:t>対立仮説－因子によってこそ変動</a:t>
          </a:r>
          <a:r>
            <a:rPr kumimoji="1" lang="en-US" altLang="ja-JP" sz="1100"/>
            <a:t>(</a:t>
          </a:r>
          <a:r>
            <a:rPr kumimoji="1" lang="ja-JP" altLang="en-US" sz="1100"/>
            <a:t>平均からのズレ</a:t>
          </a:r>
          <a:r>
            <a:rPr kumimoji="1" lang="en-US" altLang="ja-JP" sz="1100"/>
            <a:t>)</a:t>
          </a:r>
          <a:r>
            <a:rPr kumimoji="1" lang="ja-JP" altLang="en-US" sz="1100"/>
            <a:t>は左右されているのであって、残差など文字通りのこりカスや！</a:t>
          </a:r>
          <a:endParaRPr kumimoji="1" lang="en-US" altLang="ja-JP" sz="1100"/>
        </a:p>
        <a:p>
          <a:r>
            <a:rPr kumimoji="1" lang="ja-JP" altLang="en-US" sz="1100"/>
            <a:t>因子による分散＞＞（圧倒的な、偶然とかケチの付けようのない差）＞＞残差による分散</a:t>
          </a:r>
        </a:p>
      </xdr:txBody>
    </xdr:sp>
    <xdr:clientData/>
  </xdr:twoCellAnchor>
  <xdr:oneCellAnchor>
    <xdr:from>
      <xdr:col>8</xdr:col>
      <xdr:colOff>530224</xdr:colOff>
      <xdr:row>16</xdr:row>
      <xdr:rowOff>31750</xdr:rowOff>
    </xdr:from>
    <xdr:ext cx="1527175" cy="319062"/>
    <mc:AlternateContent xmlns:mc="http://schemas.openxmlformats.org/markup-compatibility/2006" xmlns:a14="http://schemas.microsoft.com/office/drawing/2010/main">
      <mc:Choice Requires="a1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902699" y="3889375"/>
              <a:ext cx="1527175" cy="3190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kumimoji="1" lang="en-US" altLang="ja-JP" sz="2000" i="1">
                        <a:latin typeface="Cambria Math" panose="02040503050406030204" pitchFamily="18" charset="0"/>
                      </a:rPr>
                      <m:t>F</m:t>
                    </m:r>
                    <m:r>
                      <a:rPr kumimoji="1" lang="ja-JP" altLang="en-US" sz="2000" i="1">
                        <a:latin typeface="Cambria Math" panose="02040503050406030204" pitchFamily="18" charset="0"/>
                      </a:rPr>
                      <m:t>値</m:t>
                    </m:r>
                    <m:r>
                      <a:rPr kumimoji="1" lang="en-US" altLang="ja-JP" sz="2000" b="0" i="1">
                        <a:latin typeface="Cambria Math" panose="02040503050406030204" pitchFamily="18" charset="0"/>
                      </a:rPr>
                      <m:t>=</m:t>
                    </m:r>
                    <m:sSup>
                      <m:sSupPr>
                        <m:ctrlPr>
                          <a:rPr kumimoji="1" lang="en-US" altLang="ja-JP" sz="2000" b="0" i="1">
                            <a:latin typeface="Cambria Math" panose="02040503050406030204" pitchFamily="18" charset="0"/>
                          </a:rPr>
                        </m:ctrlPr>
                      </m:sSupPr>
                      <m:e>
                        <m:r>
                          <m:rPr>
                            <m:sty m:val="p"/>
                          </m:rPr>
                          <a:rPr kumimoji="1" lang="en-US" altLang="ja-JP" sz="2000" b="0" i="1">
                            <a:latin typeface="Cambria Math" panose="02040503050406030204" pitchFamily="18" charset="0"/>
                          </a:rPr>
                          <m:t>t</m:t>
                        </m:r>
                        <m:r>
                          <a:rPr kumimoji="1" lang="ja-JP" altLang="en-US" sz="2000" b="0" i="1">
                            <a:latin typeface="Cambria Math" panose="02040503050406030204" pitchFamily="18" charset="0"/>
                          </a:rPr>
                          <m:t>値</m:t>
                        </m:r>
                      </m:e>
                      <m:sup>
                        <m:r>
                          <a:rPr kumimoji="1" lang="en-US" altLang="ja-JP" sz="2000" b="0" i="1">
                            <a:latin typeface="Cambria Math" panose="02040503050406030204" pitchFamily="18" charset="0"/>
                          </a:rPr>
                          <m:t>2</m:t>
                        </m:r>
                      </m:sup>
                    </m:sSup>
                  </m:oMath>
                </m:oMathPara>
              </a14:m>
              <a:endParaRPr kumimoji="1" lang="ja-JP" altLang="en-US" sz="2000"/>
            </a:p>
          </xdr:txBody>
        </xdr:sp>
      </mc:Choice>
      <mc:Fallback xmlns="">
        <xdr:sp macro="" textlink="">
          <xdr:nvSpPr>
            <xdr:cNvPr id="4" name="テキスト ボックス 3"/>
            <xdr:cNvSpPr txBox="1"/>
          </xdr:nvSpPr>
          <xdr:spPr>
            <a:xfrm>
              <a:off x="8902699" y="3889375"/>
              <a:ext cx="1527175" cy="3190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kumimoji="1" lang="en-US" altLang="ja-JP" sz="2000" i="0">
                  <a:latin typeface="Cambria Math" panose="02040503050406030204" pitchFamily="18" charset="0"/>
                </a:rPr>
                <a:t>F</a:t>
              </a:r>
              <a:r>
                <a:rPr kumimoji="1" lang="ja-JP" altLang="en-US" sz="2000" i="0">
                  <a:latin typeface="Cambria Math" panose="02040503050406030204" pitchFamily="18" charset="0"/>
                </a:rPr>
                <a:t>値</a:t>
              </a:r>
              <a:r>
                <a:rPr kumimoji="1" lang="en-US" altLang="ja-JP" sz="2000" b="0" i="0">
                  <a:latin typeface="Cambria Math" panose="02040503050406030204" pitchFamily="18" charset="0"/>
                </a:rPr>
                <a:t>=〖t</a:t>
              </a:r>
              <a:r>
                <a:rPr kumimoji="1" lang="ja-JP" altLang="en-US" sz="2000" b="0" i="0">
                  <a:latin typeface="Cambria Math" panose="02040503050406030204" pitchFamily="18" charset="0"/>
                </a:rPr>
                <a:t>値</a:t>
              </a:r>
              <a:r>
                <a:rPr kumimoji="1" lang="en-US" altLang="ja-JP" sz="2000" b="0" i="0">
                  <a:latin typeface="Cambria Math" panose="02040503050406030204" pitchFamily="18" charset="0"/>
                </a:rPr>
                <a:t>〗^2</a:t>
              </a:r>
              <a:endParaRPr kumimoji="1" lang="ja-JP" altLang="en-US" sz="2000"/>
            </a:p>
          </xdr:txBody>
        </xdr:sp>
      </mc:Fallback>
    </mc:AlternateContent>
    <xdr:clientData/>
  </xdr:oneCellAnchor>
  <xdr:twoCellAnchor>
    <xdr:from>
      <xdr:col>8</xdr:col>
      <xdr:colOff>600710</xdr:colOff>
      <xdr:row>17</xdr:row>
      <xdr:rowOff>158750</xdr:rowOff>
    </xdr:from>
    <xdr:to>
      <xdr:col>12</xdr:col>
      <xdr:colOff>457200</xdr:colOff>
      <xdr:row>19</xdr:row>
      <xdr:rowOff>25400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973185" y="4254500"/>
          <a:ext cx="3418840"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a:t>
          </a:r>
          <a:r>
            <a:rPr kumimoji="1" lang="ja-JP" altLang="en-US" sz="1100"/>
            <a:t>変数の分散分析＝</a:t>
          </a:r>
          <a:r>
            <a:rPr kumimoji="1" lang="en-US" altLang="ja-JP" sz="1100"/>
            <a:t>Student</a:t>
          </a:r>
          <a:r>
            <a:rPr kumimoji="1" lang="ja-JP" altLang="en-US" sz="1100"/>
            <a:t>の</a:t>
          </a:r>
          <a:r>
            <a:rPr kumimoji="1" lang="en-US" altLang="ja-JP" sz="1100"/>
            <a:t>t</a:t>
          </a:r>
          <a:r>
            <a:rPr kumimoji="1" lang="ja-JP" altLang="en-US" sz="1100"/>
            <a:t>検定</a:t>
          </a:r>
        </a:p>
      </xdr:txBody>
    </xdr:sp>
    <xdr:clientData/>
  </xdr:twoCellAnchor>
  <xdr:oneCellAnchor>
    <xdr:from>
      <xdr:col>13</xdr:col>
      <xdr:colOff>260350</xdr:colOff>
      <xdr:row>21</xdr:row>
      <xdr:rowOff>152400</xdr:rowOff>
    </xdr:from>
    <xdr:ext cx="2747099" cy="645433"/>
    <mc:AlternateContent xmlns:mc="http://schemas.openxmlformats.org/markup-compatibility/2006" xmlns:a14="http://schemas.microsoft.com/office/drawing/2010/main">
      <mc:Choice Requires="a14">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2861925" y="5219700"/>
              <a:ext cx="2747099" cy="645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kumimoji="1" lang="ja-JP" altLang="en-US" sz="2000" i="1">
                        <a:latin typeface="Cambria Math" panose="02040503050406030204" pitchFamily="18" charset="0"/>
                      </a:rPr>
                      <m:t>効果量</m:t>
                    </m:r>
                    <m:sSup>
                      <m:sSupPr>
                        <m:ctrlPr>
                          <a:rPr kumimoji="1" lang="en-US" altLang="ja-JP" sz="2000" i="1">
                            <a:latin typeface="Cambria Math" panose="02040503050406030204" pitchFamily="18" charset="0"/>
                          </a:rPr>
                        </m:ctrlPr>
                      </m:sSupPr>
                      <m:e>
                        <m:r>
                          <m:rPr>
                            <m:sty m:val="p"/>
                          </m:rPr>
                          <a:rPr kumimoji="1" lang="en-US" altLang="ja-JP" sz="2000" i="1">
                            <a:latin typeface="Cambria Math" panose="02040503050406030204" pitchFamily="18" charset="0"/>
                          </a:rPr>
                          <m:t>Η</m:t>
                        </m:r>
                      </m:e>
                      <m:sup>
                        <m:r>
                          <a:rPr kumimoji="1" lang="en-US" altLang="ja-JP" sz="2000" b="0" i="1">
                            <a:latin typeface="Cambria Math" panose="02040503050406030204" pitchFamily="18" charset="0"/>
                          </a:rPr>
                          <m:t>2</m:t>
                        </m:r>
                      </m:sup>
                    </m:sSup>
                    <m:r>
                      <a:rPr kumimoji="1" lang="en-US" altLang="ja-JP" sz="2000" b="0" i="1">
                        <a:latin typeface="Cambria Math" panose="02040503050406030204" pitchFamily="18" charset="0"/>
                      </a:rPr>
                      <m:t>=</m:t>
                    </m:r>
                    <m:f>
                      <m:fPr>
                        <m:ctrlPr>
                          <a:rPr kumimoji="1" lang="en-US" altLang="ja-JP" sz="2000" b="0" i="1">
                            <a:latin typeface="Cambria Math" panose="02040503050406030204" pitchFamily="18" charset="0"/>
                          </a:rPr>
                        </m:ctrlPr>
                      </m:fPr>
                      <m:num>
                        <m:r>
                          <a:rPr kumimoji="1" lang="ja-JP" altLang="en-US" sz="2000" b="0" i="1">
                            <a:latin typeface="Cambria Math" panose="02040503050406030204" pitchFamily="18" charset="0"/>
                          </a:rPr>
                          <m:t>因子間変動</m:t>
                        </m:r>
                      </m:num>
                      <m:den>
                        <m:r>
                          <a:rPr kumimoji="1" lang="ja-JP" altLang="en-US" sz="2000" b="0" i="1">
                            <a:latin typeface="Cambria Math" panose="02040503050406030204" pitchFamily="18" charset="0"/>
                          </a:rPr>
                          <m:t>合計変動</m:t>
                        </m:r>
                      </m:den>
                    </m:f>
                  </m:oMath>
                </m:oMathPara>
              </a14:m>
              <a:endParaRPr kumimoji="1" lang="ja-JP" altLang="en-US" sz="2000"/>
            </a:p>
          </xdr:txBody>
        </xdr:sp>
      </mc:Choice>
      <mc:Fallback xmlns="">
        <xdr:sp macro="" textlink="">
          <xdr:nvSpPr>
            <xdr:cNvPr id="6" name="テキスト ボックス 5"/>
            <xdr:cNvSpPr txBox="1"/>
          </xdr:nvSpPr>
          <xdr:spPr>
            <a:xfrm>
              <a:off x="12861925" y="5219700"/>
              <a:ext cx="2747099" cy="645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kumimoji="1" lang="ja-JP" altLang="en-US" sz="2000" i="0">
                  <a:latin typeface="Cambria Math" panose="02040503050406030204" pitchFamily="18" charset="0"/>
                </a:rPr>
                <a:t>効果量</a:t>
              </a:r>
              <a:r>
                <a:rPr kumimoji="1" lang="en-US" altLang="ja-JP" sz="2000" i="0">
                  <a:latin typeface="Cambria Math" panose="02040503050406030204" pitchFamily="18" charset="0"/>
                </a:rPr>
                <a:t>Η^</a:t>
              </a:r>
              <a:r>
                <a:rPr kumimoji="1" lang="en-US" altLang="ja-JP" sz="2000" b="0" i="0">
                  <a:latin typeface="Cambria Math" panose="02040503050406030204" pitchFamily="18" charset="0"/>
                </a:rPr>
                <a:t>2=</a:t>
              </a:r>
              <a:r>
                <a:rPr kumimoji="1" lang="ja-JP" altLang="en-US" sz="2000" b="0" i="0">
                  <a:latin typeface="Cambria Math" panose="02040503050406030204" pitchFamily="18" charset="0"/>
                </a:rPr>
                <a:t>因子間変動</a:t>
              </a:r>
              <a:r>
                <a:rPr kumimoji="1" lang="en-US" altLang="ja-JP" sz="2000" b="0" i="0">
                  <a:latin typeface="Cambria Math" panose="02040503050406030204" pitchFamily="18" charset="0"/>
                </a:rPr>
                <a:t>/</a:t>
              </a:r>
              <a:r>
                <a:rPr kumimoji="1" lang="ja-JP" altLang="en-US" sz="2000" b="0" i="0">
                  <a:latin typeface="Cambria Math" panose="02040503050406030204" pitchFamily="18" charset="0"/>
                </a:rPr>
                <a:t>合計変動</a:t>
              </a:r>
              <a:endParaRPr kumimoji="1" lang="ja-JP" altLang="en-US" sz="2000"/>
            </a:p>
          </xdr:txBody>
        </xdr:sp>
      </mc:Fallback>
    </mc:AlternateContent>
    <xdr:clientData/>
  </xdr:oneCellAnchor>
  <xdr:twoCellAnchor>
    <xdr:from>
      <xdr:col>0</xdr:col>
      <xdr:colOff>447675</xdr:colOff>
      <xdr:row>15</xdr:row>
      <xdr:rowOff>133349</xdr:rowOff>
    </xdr:from>
    <xdr:to>
      <xdr:col>5</xdr:col>
      <xdr:colOff>104775</xdr:colOff>
      <xdr:row>25</xdr:row>
      <xdr:rowOff>76199</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447675" y="3752849"/>
          <a:ext cx="5048250" cy="2371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考察</a:t>
          </a:r>
          <a:r>
            <a:rPr kumimoji="1" lang="en-US" altLang="ja-JP" sz="1100"/>
            <a:t>】</a:t>
          </a:r>
        </a:p>
        <a:p>
          <a:r>
            <a:rPr kumimoji="1" lang="ja-JP" altLang="en-US" sz="1100"/>
            <a:t>学部の違いによりスマートフォン利用時間に差があるかどうかを平均の差の検定を用いて検証を行った。</a:t>
          </a:r>
          <a:endParaRPr kumimoji="1" lang="en-US" altLang="ja-JP" sz="1100"/>
        </a:p>
        <a:p>
          <a:r>
            <a:rPr kumimoji="1" lang="ja-JP" altLang="en-US" sz="1100"/>
            <a:t>社会学部の平均利用時間は</a:t>
          </a:r>
          <a:r>
            <a:rPr lang="en-US" altLang="ja-JP" sz="1100" b="0" i="0" u="none" strike="noStrike">
              <a:solidFill>
                <a:schemeClr val="dk1"/>
              </a:solidFill>
              <a:effectLst/>
              <a:latin typeface="+mn-lt"/>
              <a:ea typeface="+mn-ea"/>
              <a:cs typeface="+mn-cs"/>
            </a:rPr>
            <a:t>171.00</a:t>
          </a:r>
          <a:r>
            <a:rPr kumimoji="1" lang="ja-JP" altLang="en-US" sz="1100"/>
            <a:t>、理工学部の平均利用時間は</a:t>
          </a:r>
          <a:r>
            <a:rPr kumimoji="0" lang="en-US" altLang="ja-JP" sz="1100" b="0" i="0" u="none" strike="noStrike">
              <a:solidFill>
                <a:schemeClr val="dk1"/>
              </a:solidFill>
              <a:effectLst/>
              <a:latin typeface="+mn-lt"/>
              <a:ea typeface="+mn-ea"/>
              <a:cs typeface="+mn-cs"/>
            </a:rPr>
            <a:t>198.96</a:t>
          </a:r>
          <a:r>
            <a:rPr lang="ja-JP" altLang="en-US"/>
            <a:t> </a:t>
          </a:r>
          <a:r>
            <a:rPr kumimoji="1" lang="ja-JP" altLang="en-US" sz="1100"/>
            <a:t>であった。</a:t>
          </a:r>
          <a:endParaRPr kumimoji="1" lang="en-US" altLang="ja-JP" sz="1100"/>
        </a:p>
        <a:p>
          <a:r>
            <a:rPr kumimoji="1" lang="en-US" altLang="ja-JP" sz="1100"/>
            <a:t>Student</a:t>
          </a:r>
          <a:r>
            <a:rPr kumimoji="1" lang="ja-JP" altLang="en-US" sz="1100"/>
            <a:t>の</a:t>
          </a:r>
          <a:r>
            <a:rPr kumimoji="1" lang="en-US" altLang="ja-JP" sz="1100"/>
            <a:t>t</a:t>
          </a:r>
          <a:r>
            <a:rPr kumimoji="1" lang="ja-JP" altLang="en-US" sz="1100"/>
            <a:t>検定より、</a:t>
          </a:r>
          <a:r>
            <a:rPr kumimoji="1" lang="en-US" altLang="ja-JP" sz="1100"/>
            <a:t>5%</a:t>
          </a:r>
          <a:r>
            <a:rPr kumimoji="1" lang="ja-JP" altLang="en-US" sz="1100"/>
            <a:t>水準で有意差が見られた</a:t>
          </a: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t(92)=-2.02, p&lt;.05, r=0.21</a:t>
          </a:r>
          <a:r>
            <a:rPr lang="ja-JP" altLang="en-US" sz="1100" b="0" i="0">
              <a:solidFill>
                <a:schemeClr val="dk1"/>
              </a:solidFill>
              <a:effectLst/>
              <a:latin typeface="+mn-lt"/>
              <a:ea typeface="+mn-ea"/>
              <a:cs typeface="+mn-cs"/>
            </a:rPr>
            <a:t>）</a:t>
          </a:r>
          <a:r>
            <a:rPr kumimoji="1" lang="ja-JP" altLang="en-US" sz="1100"/>
            <a:t>。</a:t>
          </a:r>
          <a:endParaRPr kumimoji="1" lang="en-US" altLang="ja-JP" sz="1100"/>
        </a:p>
        <a:p>
          <a:r>
            <a:rPr kumimoji="1" lang="ja-JP" altLang="en-US" sz="1100"/>
            <a:t>この結果より社会学部と理工学部にスマートフォンの利用時間に差があると言える。</a:t>
          </a:r>
          <a:endParaRPr kumimoji="1" lang="en-US" altLang="ja-JP" sz="1100"/>
        </a:p>
        <a:p>
          <a:endParaRPr kumimoji="1" lang="ja-JP" altLang="en-US" sz="1100"/>
        </a:p>
      </xdr:txBody>
    </xdr:sp>
    <xdr:clientData/>
  </xdr:twoCellAnchor>
  <xdr:twoCellAnchor>
    <xdr:from>
      <xdr:col>0</xdr:col>
      <xdr:colOff>457200</xdr:colOff>
      <xdr:row>25</xdr:row>
      <xdr:rowOff>200024</xdr:rowOff>
    </xdr:from>
    <xdr:to>
      <xdr:col>5</xdr:col>
      <xdr:colOff>114300</xdr:colOff>
      <xdr:row>35</xdr:row>
      <xdr:rowOff>171449</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457200" y="6248399"/>
          <a:ext cx="5048250" cy="2371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考察</a:t>
          </a:r>
          <a:r>
            <a:rPr kumimoji="1" lang="en-US" altLang="ja-JP" sz="1100"/>
            <a:t>】</a:t>
          </a:r>
        </a:p>
        <a:p>
          <a:r>
            <a:rPr kumimoji="1" lang="ja-JP" altLang="en-US" sz="1100"/>
            <a:t>分散分析を用いた際の結果をまとめよ。</a:t>
          </a:r>
          <a:endParaRPr kumimoji="1" lang="en-US" altLang="ja-JP" sz="1100"/>
        </a:p>
        <a:p>
          <a:endParaRPr kumimoji="1" lang="ja-JP" altLang="en-US" sz="1100"/>
        </a:p>
      </xdr:txBody>
    </xdr:sp>
    <xdr:clientData/>
  </xdr:twoCellAnchor>
  <xdr:twoCellAnchor>
    <xdr:from>
      <xdr:col>1</xdr:col>
      <xdr:colOff>0</xdr:colOff>
      <xdr:row>5</xdr:row>
      <xdr:rowOff>0</xdr:rowOff>
    </xdr:from>
    <xdr:to>
      <xdr:col>4</xdr:col>
      <xdr:colOff>685800</xdr:colOff>
      <xdr:row>15</xdr:row>
      <xdr:rowOff>9526</xdr:rowOff>
    </xdr:to>
    <xdr:sp macro="" textlink="">
      <xdr:nvSpPr>
        <xdr:cNvPr id="9" name="Text Box 1">
          <a:extLst>
            <a:ext uri="{FF2B5EF4-FFF2-40B4-BE49-F238E27FC236}">
              <a16:creationId xmlns:a16="http://schemas.microsoft.com/office/drawing/2014/main" id="{00000000-0008-0000-0200-000009000000}"/>
            </a:ext>
          </a:extLst>
        </xdr:cNvPr>
        <xdr:cNvSpPr txBox="1">
          <a:spLocks noChangeArrowheads="1"/>
        </xdr:cNvSpPr>
      </xdr:nvSpPr>
      <xdr:spPr bwMode="auto">
        <a:xfrm>
          <a:off x="685800" y="1209675"/>
          <a:ext cx="4219575" cy="2419351"/>
        </a:xfrm>
        <a:prstGeom prst="rect">
          <a:avLst/>
        </a:prstGeom>
        <a:solidFill>
          <a:schemeClr val="bg1">
            <a:lumMod val="95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mn-ea"/>
              <a:ea typeface="+mn-ea"/>
            </a:rPr>
            <a:t>ある大学で学生の一日あたりのスマートフォンの利用時間を調査した。</a:t>
          </a:r>
          <a:endParaRPr lang="en-US" altLang="ja-JP" sz="1100" b="0" i="0" u="none" strike="noStrike" baseline="0">
            <a:solidFill>
              <a:srgbClr val="000000"/>
            </a:solidFill>
            <a:latin typeface="+mn-ea"/>
            <a:ea typeface="+mn-ea"/>
          </a:endParaRPr>
        </a:p>
        <a:p>
          <a:pPr algn="l" rtl="0">
            <a:defRPr sz="1000"/>
          </a:pPr>
          <a:r>
            <a:rPr lang="ja-JP" altLang="en-US" sz="1100" b="0" i="0" u="none" strike="noStrike" baseline="0">
              <a:solidFill>
                <a:srgbClr val="000000"/>
              </a:solidFill>
              <a:latin typeface="+mn-ea"/>
              <a:ea typeface="+mn-ea"/>
            </a:rPr>
            <a:t>社会学部と理工学部の学生を各々無作為で</a:t>
          </a:r>
          <a:r>
            <a:rPr lang="en-US" altLang="ja-JP" sz="1100" b="0" i="0" u="none" strike="noStrike" baseline="0">
              <a:solidFill>
                <a:srgbClr val="000000"/>
              </a:solidFill>
              <a:latin typeface="+mn-ea"/>
              <a:ea typeface="+mn-ea"/>
            </a:rPr>
            <a:t>50</a:t>
          </a:r>
          <a:r>
            <a:rPr lang="ja-JP" altLang="en-US" sz="1100" b="0" i="0" u="none" strike="noStrike" baseline="0">
              <a:solidFill>
                <a:srgbClr val="000000"/>
              </a:solidFill>
              <a:latin typeface="+mn-ea"/>
              <a:ea typeface="+mn-ea"/>
            </a:rPr>
            <a:t>人抽出し、一週間の平均利用時間を記録してもらった。</a:t>
          </a:r>
          <a:endParaRPr lang="en-US" altLang="ja-JP" sz="1100" b="0" i="0" u="none" strike="noStrike" baseline="0">
            <a:solidFill>
              <a:srgbClr val="000000"/>
            </a:solidFill>
            <a:latin typeface="+mn-ea"/>
            <a:ea typeface="+mn-ea"/>
          </a:endParaRPr>
        </a:p>
        <a:p>
          <a:pPr algn="l" rtl="0">
            <a:defRPr sz="1000"/>
          </a:pPr>
          <a:r>
            <a:rPr lang="ja-JP" altLang="en-US" sz="1100" b="0" i="0" u="none" strike="noStrike" baseline="0">
              <a:solidFill>
                <a:srgbClr val="000000"/>
              </a:solidFill>
              <a:latin typeface="+mn-ea"/>
              <a:ea typeface="+mn-ea"/>
            </a:rPr>
            <a:t>有効回答は社会学部が</a:t>
          </a:r>
          <a:r>
            <a:rPr lang="en-US" altLang="ja-JP" sz="1100" b="0" i="0" u="none" strike="noStrike" baseline="0">
              <a:solidFill>
                <a:srgbClr val="000000"/>
              </a:solidFill>
              <a:latin typeface="+mn-ea"/>
              <a:ea typeface="+mn-ea"/>
            </a:rPr>
            <a:t>45</a:t>
          </a:r>
          <a:r>
            <a:rPr lang="ja-JP" altLang="en-US" sz="1100" b="0" i="0" u="none" strike="noStrike" baseline="0">
              <a:solidFill>
                <a:srgbClr val="000000"/>
              </a:solidFill>
              <a:latin typeface="+mn-ea"/>
              <a:ea typeface="+mn-ea"/>
            </a:rPr>
            <a:t>人、理工学部は</a:t>
          </a:r>
          <a:r>
            <a:rPr lang="en-US" altLang="ja-JP" sz="1100" b="0" i="0" u="none" strike="noStrike" baseline="0">
              <a:solidFill>
                <a:srgbClr val="000000"/>
              </a:solidFill>
              <a:latin typeface="+mn-ea"/>
              <a:ea typeface="+mn-ea"/>
            </a:rPr>
            <a:t>49</a:t>
          </a:r>
          <a:r>
            <a:rPr lang="ja-JP" altLang="en-US" sz="1100" b="0" i="0" u="none" strike="noStrike" baseline="0">
              <a:solidFill>
                <a:srgbClr val="000000"/>
              </a:solidFill>
              <a:latin typeface="+mn-ea"/>
              <a:ea typeface="+mn-ea"/>
            </a:rPr>
            <a:t>人である。その結果をまとめたものが表である（架空調査）。</a:t>
          </a:r>
          <a:endParaRPr lang="en-US" altLang="ja-JP" sz="1100" b="0" i="0" u="none" strike="noStrike" baseline="0">
            <a:solidFill>
              <a:srgbClr val="000000"/>
            </a:solidFill>
            <a:latin typeface="+mn-ea"/>
            <a:ea typeface="+mn-ea"/>
          </a:endParaRPr>
        </a:p>
        <a:p>
          <a:pPr algn="l" rtl="0">
            <a:defRPr sz="1000"/>
          </a:pPr>
          <a:r>
            <a:rPr lang="ja-JP" altLang="en-US" sz="1100" b="0" i="0" u="none" strike="noStrike" baseline="0">
              <a:solidFill>
                <a:srgbClr val="000000"/>
              </a:solidFill>
              <a:latin typeface="+mn-ea"/>
              <a:ea typeface="+mn-ea"/>
            </a:rPr>
            <a:t>このデータから社会学部と理工学部でスマホ利用時間に違いがあると言えるか。</a:t>
          </a:r>
          <a:endParaRPr lang="en-US" altLang="ja-JP" sz="1100" b="0" i="0" u="none" strike="noStrike" baseline="0">
            <a:solidFill>
              <a:srgbClr val="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276225</xdr:colOff>
      <xdr:row>28</xdr:row>
      <xdr:rowOff>6350</xdr:rowOff>
    </xdr:from>
    <xdr:to>
      <xdr:col>14</xdr:col>
      <xdr:colOff>336550</xdr:colOff>
      <xdr:row>63</xdr:row>
      <xdr:rowOff>11112</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6800" y="6769100"/>
          <a:ext cx="5013325" cy="8358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568325</xdr:colOff>
      <xdr:row>19</xdr:row>
      <xdr:rowOff>22225</xdr:rowOff>
    </xdr:from>
    <xdr:to>
      <xdr:col>19</xdr:col>
      <xdr:colOff>466725</xdr:colOff>
      <xdr:row>22</xdr:row>
      <xdr:rowOff>203200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959475" y="4622800"/>
          <a:ext cx="11299825"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帰無仮説－「因子」が違うことは値の違いに無関係である（因子間で平均に差があるのは偶然だ）</a:t>
          </a:r>
          <a:endParaRPr kumimoji="1" lang="en-US" altLang="ja-JP" sz="1100"/>
        </a:p>
        <a:p>
          <a:r>
            <a:rPr kumimoji="1" lang="ja-JP" altLang="en-US" sz="1100"/>
            <a:t>対立仮説－因子によってこそ変動</a:t>
          </a:r>
          <a:r>
            <a:rPr kumimoji="1" lang="en-US" altLang="ja-JP" sz="1100"/>
            <a:t>(</a:t>
          </a:r>
          <a:r>
            <a:rPr kumimoji="1" lang="ja-JP" altLang="en-US" sz="1100"/>
            <a:t>平均からのズレ</a:t>
          </a:r>
          <a:r>
            <a:rPr kumimoji="1" lang="en-US" altLang="ja-JP" sz="1100"/>
            <a:t>)</a:t>
          </a:r>
          <a:r>
            <a:rPr kumimoji="1" lang="ja-JP" altLang="en-US" sz="1100"/>
            <a:t>は左右されているのであって、残差など文字通りのこりカスや！</a:t>
          </a:r>
          <a:endParaRPr kumimoji="1" lang="en-US" altLang="ja-JP" sz="1100"/>
        </a:p>
        <a:p>
          <a:r>
            <a:rPr kumimoji="1" lang="ja-JP" altLang="en-US" sz="1100"/>
            <a:t>因子による分散＞＞（圧倒的な、偶然とかケチの付けようのない差）＞＞残差による分散</a:t>
          </a:r>
        </a:p>
      </xdr:txBody>
    </xdr:sp>
    <xdr:clientData/>
  </xdr:twoCellAnchor>
  <xdr:twoCellAnchor>
    <xdr:from>
      <xdr:col>0</xdr:col>
      <xdr:colOff>333375</xdr:colOff>
      <xdr:row>14</xdr:row>
      <xdr:rowOff>238124</xdr:rowOff>
    </xdr:from>
    <xdr:to>
      <xdr:col>4</xdr:col>
      <xdr:colOff>1162050</xdr:colOff>
      <xdr:row>28</xdr:row>
      <xdr:rowOff>219075</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333375" y="3609974"/>
          <a:ext cx="5048250" cy="3371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考察</a:t>
          </a:r>
          <a:r>
            <a:rPr kumimoji="1" lang="en-US" altLang="ja-JP" sz="1100"/>
            <a:t>】</a:t>
          </a:r>
        </a:p>
        <a:p>
          <a:endParaRPr kumimoji="1" lang="ja-JP" altLang="en-US" sz="1100"/>
        </a:p>
      </xdr:txBody>
    </xdr:sp>
    <xdr:clientData/>
  </xdr:twoCellAnchor>
  <xdr:twoCellAnchor>
    <xdr:from>
      <xdr:col>1</xdr:col>
      <xdr:colOff>0</xdr:colOff>
      <xdr:row>4</xdr:row>
      <xdr:rowOff>0</xdr:rowOff>
    </xdr:from>
    <xdr:to>
      <xdr:col>4</xdr:col>
      <xdr:colOff>685800</xdr:colOff>
      <xdr:row>13</xdr:row>
      <xdr:rowOff>238126</xdr:rowOff>
    </xdr:to>
    <xdr:sp macro="" textlink="">
      <xdr:nvSpPr>
        <xdr:cNvPr id="5" name="Text Box 1">
          <a:extLst>
            <a:ext uri="{FF2B5EF4-FFF2-40B4-BE49-F238E27FC236}">
              <a16:creationId xmlns:a16="http://schemas.microsoft.com/office/drawing/2014/main" id="{00000000-0008-0000-0300-000005000000}"/>
            </a:ext>
          </a:extLst>
        </xdr:cNvPr>
        <xdr:cNvSpPr txBox="1">
          <a:spLocks noChangeArrowheads="1"/>
        </xdr:cNvSpPr>
      </xdr:nvSpPr>
      <xdr:spPr bwMode="auto">
        <a:xfrm>
          <a:off x="685800" y="962025"/>
          <a:ext cx="4219575" cy="2409826"/>
        </a:xfrm>
        <a:prstGeom prst="rect">
          <a:avLst/>
        </a:prstGeom>
        <a:solidFill>
          <a:schemeClr val="bg1">
            <a:lumMod val="95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mn-ea"/>
              <a:ea typeface="+mn-ea"/>
            </a:rPr>
            <a:t>ある大学で学生の一日あたりのスマートフォンの利用時間を調査した。</a:t>
          </a:r>
          <a:endParaRPr lang="en-US" altLang="ja-JP" sz="1100" b="0" i="0" u="none" strike="noStrike" baseline="0">
            <a:solidFill>
              <a:srgbClr val="000000"/>
            </a:solidFill>
            <a:latin typeface="+mn-ea"/>
            <a:ea typeface="+mn-ea"/>
          </a:endParaRPr>
        </a:p>
        <a:p>
          <a:pPr algn="l" rtl="0">
            <a:defRPr sz="1000"/>
          </a:pPr>
          <a:r>
            <a:rPr lang="ja-JP" altLang="en-US" sz="1100" b="0" i="0" u="none" strike="noStrike" baseline="0">
              <a:solidFill>
                <a:srgbClr val="000000"/>
              </a:solidFill>
              <a:latin typeface="+mn-ea"/>
              <a:ea typeface="+mn-ea"/>
            </a:rPr>
            <a:t>各学部の学生を各々無作為で</a:t>
          </a:r>
          <a:r>
            <a:rPr lang="en-US" altLang="ja-JP" sz="1100" b="0" i="0" u="none" strike="noStrike" baseline="0">
              <a:solidFill>
                <a:srgbClr val="000000"/>
              </a:solidFill>
              <a:latin typeface="+mn-ea"/>
              <a:ea typeface="+mn-ea"/>
            </a:rPr>
            <a:t>50</a:t>
          </a:r>
          <a:r>
            <a:rPr lang="ja-JP" altLang="en-US" sz="1100" b="0" i="0" u="none" strike="noStrike" baseline="0">
              <a:solidFill>
                <a:srgbClr val="000000"/>
              </a:solidFill>
              <a:latin typeface="+mn-ea"/>
              <a:ea typeface="+mn-ea"/>
            </a:rPr>
            <a:t>人抽出し、一週間の平均利用時間を記録してもらった。</a:t>
          </a:r>
          <a:endParaRPr lang="en-US" altLang="ja-JP" sz="1100" b="0" i="0" u="none" strike="noStrike" baseline="0">
            <a:solidFill>
              <a:srgbClr val="000000"/>
            </a:solidFill>
            <a:latin typeface="+mn-ea"/>
            <a:ea typeface="+mn-ea"/>
          </a:endParaRPr>
        </a:p>
        <a:p>
          <a:pPr algn="l" rtl="0">
            <a:defRPr sz="1000"/>
          </a:pPr>
          <a:r>
            <a:rPr lang="ja-JP" altLang="en-US" sz="1100" b="0" i="0" u="none" strike="noStrike" baseline="0">
              <a:solidFill>
                <a:srgbClr val="000000"/>
              </a:solidFill>
              <a:latin typeface="+mn-ea"/>
              <a:ea typeface="+mn-ea"/>
            </a:rPr>
            <a:t>有効回答は社会学部</a:t>
          </a:r>
          <a:r>
            <a:rPr lang="en-US" altLang="ja-JP" sz="1100" b="0" i="0" u="none" strike="noStrike" baseline="0">
              <a:solidFill>
                <a:srgbClr val="000000"/>
              </a:solidFill>
              <a:latin typeface="+mn-ea"/>
              <a:ea typeface="+mn-ea"/>
            </a:rPr>
            <a:t>45</a:t>
          </a:r>
          <a:r>
            <a:rPr lang="ja-JP" altLang="en-US" sz="1100" b="0" i="0" u="none" strike="noStrike" baseline="0">
              <a:solidFill>
                <a:srgbClr val="000000"/>
              </a:solidFill>
              <a:latin typeface="+mn-ea"/>
              <a:ea typeface="+mn-ea"/>
            </a:rPr>
            <a:t>人、文学部</a:t>
          </a:r>
          <a:r>
            <a:rPr lang="en-US" altLang="ja-JP" sz="1100" b="0" i="0" u="none" strike="noStrike" baseline="0">
              <a:solidFill>
                <a:srgbClr val="000000"/>
              </a:solidFill>
              <a:latin typeface="+mn-ea"/>
              <a:ea typeface="+mn-ea"/>
            </a:rPr>
            <a:t>44</a:t>
          </a:r>
          <a:r>
            <a:rPr lang="ja-JP" altLang="en-US" sz="1100" b="0" i="0" u="none" strike="noStrike" baseline="0">
              <a:solidFill>
                <a:srgbClr val="000000"/>
              </a:solidFill>
              <a:latin typeface="+mn-ea"/>
              <a:ea typeface="+mn-ea"/>
            </a:rPr>
            <a:t>人、経済学部</a:t>
          </a:r>
          <a:r>
            <a:rPr lang="en-US" altLang="ja-JP" sz="1100" b="0" i="0" u="none" strike="noStrike" baseline="0">
              <a:solidFill>
                <a:srgbClr val="000000"/>
              </a:solidFill>
              <a:latin typeface="+mn-ea"/>
              <a:ea typeface="+mn-ea"/>
            </a:rPr>
            <a:t>43</a:t>
          </a:r>
          <a:r>
            <a:rPr lang="ja-JP" altLang="en-US" sz="1100" b="0" i="0" u="none" strike="noStrike" baseline="0">
              <a:solidFill>
                <a:srgbClr val="000000"/>
              </a:solidFill>
              <a:latin typeface="+mn-ea"/>
              <a:ea typeface="+mn-ea"/>
            </a:rPr>
            <a:t>人、法学部</a:t>
          </a:r>
          <a:r>
            <a:rPr lang="en-US" altLang="ja-JP" sz="1100" b="0" i="0" u="none" strike="noStrike" baseline="0">
              <a:solidFill>
                <a:srgbClr val="000000"/>
              </a:solidFill>
              <a:latin typeface="+mn-ea"/>
              <a:ea typeface="+mn-ea"/>
            </a:rPr>
            <a:t>54</a:t>
          </a:r>
          <a:r>
            <a:rPr lang="ja-JP" altLang="en-US" sz="1100" b="0" i="0" u="none" strike="noStrike" baseline="0">
              <a:solidFill>
                <a:srgbClr val="000000"/>
              </a:solidFill>
              <a:latin typeface="+mn-ea"/>
              <a:ea typeface="+mn-ea"/>
            </a:rPr>
            <a:t>人、理工学部</a:t>
          </a:r>
          <a:r>
            <a:rPr lang="en-US" altLang="ja-JP" sz="1100" b="0" i="0" u="none" strike="noStrike" baseline="0">
              <a:solidFill>
                <a:srgbClr val="000000"/>
              </a:solidFill>
              <a:latin typeface="+mn-ea"/>
              <a:ea typeface="+mn-ea"/>
            </a:rPr>
            <a:t>49</a:t>
          </a:r>
          <a:r>
            <a:rPr lang="ja-JP" altLang="en-US" sz="1100" b="0" i="0" u="none" strike="noStrike" baseline="0">
              <a:solidFill>
                <a:srgbClr val="000000"/>
              </a:solidFill>
              <a:latin typeface="+mn-ea"/>
              <a:ea typeface="+mn-ea"/>
            </a:rPr>
            <a:t>人である。その結果をまとめたものが表である（架空調査）。</a:t>
          </a:r>
          <a:endParaRPr lang="en-US" altLang="ja-JP" sz="1100" b="0" i="0" u="none" strike="noStrike" baseline="0">
            <a:solidFill>
              <a:srgbClr val="000000"/>
            </a:solidFill>
            <a:latin typeface="+mn-ea"/>
            <a:ea typeface="+mn-ea"/>
          </a:endParaRPr>
        </a:p>
        <a:p>
          <a:pPr algn="l" rtl="0">
            <a:defRPr sz="1000"/>
          </a:pPr>
          <a:r>
            <a:rPr lang="ja-JP" altLang="en-US" sz="1100" b="0" i="0" u="none" strike="noStrike" baseline="0">
              <a:solidFill>
                <a:srgbClr val="000000"/>
              </a:solidFill>
              <a:latin typeface="+mn-ea"/>
              <a:ea typeface="+mn-ea"/>
            </a:rPr>
            <a:t>このデータから学部によりスマホ利用時間に違いがあると言えるか。</a:t>
          </a:r>
          <a:endParaRPr lang="en-US" altLang="ja-JP" sz="1100" b="0" i="0" u="none" strike="noStrike" baseline="0">
            <a:solidFill>
              <a:srgbClr val="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238125</xdr:colOff>
      <xdr:row>12</xdr:row>
      <xdr:rowOff>9525</xdr:rowOff>
    </xdr:from>
    <xdr:to>
      <xdr:col>10</xdr:col>
      <xdr:colOff>9525</xdr:colOff>
      <xdr:row>24</xdr:row>
      <xdr:rowOff>171450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857375" y="2905125"/>
          <a:ext cx="5257800" cy="304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考察</a:t>
          </a:r>
          <a:r>
            <a:rPr kumimoji="1" lang="en-US" altLang="ja-JP" sz="1100"/>
            <a:t>】</a:t>
          </a:r>
        </a:p>
        <a:p>
          <a:endParaRPr kumimoji="1" lang="ja-JP" altLang="en-US" sz="1100"/>
        </a:p>
      </xdr:txBody>
    </xdr:sp>
    <xdr:clientData/>
  </xdr:twoCellAnchor>
  <xdr:twoCellAnchor>
    <xdr:from>
      <xdr:col>2</xdr:col>
      <xdr:colOff>266700</xdr:colOff>
      <xdr:row>1</xdr:row>
      <xdr:rowOff>95250</xdr:rowOff>
    </xdr:from>
    <xdr:to>
      <xdr:col>10</xdr:col>
      <xdr:colOff>38100</xdr:colOff>
      <xdr:row>11</xdr:row>
      <xdr:rowOff>85726</xdr:rowOff>
    </xdr:to>
    <xdr:sp macro="" textlink="">
      <xdr:nvSpPr>
        <xdr:cNvPr id="3" name="Text Box 1">
          <a:extLst>
            <a:ext uri="{FF2B5EF4-FFF2-40B4-BE49-F238E27FC236}">
              <a16:creationId xmlns:a16="http://schemas.microsoft.com/office/drawing/2014/main" id="{00000000-0008-0000-0400-000003000000}"/>
            </a:ext>
          </a:extLst>
        </xdr:cNvPr>
        <xdr:cNvSpPr txBox="1">
          <a:spLocks noChangeArrowheads="1"/>
        </xdr:cNvSpPr>
      </xdr:nvSpPr>
      <xdr:spPr bwMode="auto">
        <a:xfrm>
          <a:off x="1885950" y="342900"/>
          <a:ext cx="5257800" cy="2400301"/>
        </a:xfrm>
        <a:prstGeom prst="rect">
          <a:avLst/>
        </a:prstGeom>
        <a:solidFill>
          <a:schemeClr val="accent4">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mn-ea"/>
              <a:ea typeface="+mn-ea"/>
            </a:rPr>
            <a:t>ある大学で学生の一日あたりのスマートフォンの利用時間を調査した。</a:t>
          </a:r>
          <a:endParaRPr lang="en-US" altLang="ja-JP" sz="1100" b="0" i="0" u="none" strike="noStrike" baseline="0">
            <a:solidFill>
              <a:srgbClr val="000000"/>
            </a:solidFill>
            <a:latin typeface="+mn-ea"/>
            <a:ea typeface="+mn-ea"/>
          </a:endParaRPr>
        </a:p>
        <a:p>
          <a:pPr algn="l" rtl="0">
            <a:defRPr sz="1000"/>
          </a:pPr>
          <a:r>
            <a:rPr lang="ja-JP" altLang="en-US" sz="1100" b="0" i="0" u="none" strike="noStrike" baseline="0">
              <a:solidFill>
                <a:srgbClr val="000000"/>
              </a:solidFill>
              <a:latin typeface="+mn-ea"/>
              <a:ea typeface="+mn-ea"/>
            </a:rPr>
            <a:t>学年ごとに各々無作為で</a:t>
          </a:r>
          <a:r>
            <a:rPr lang="en-US" altLang="ja-JP" sz="1100" b="0" i="0" u="none" strike="noStrike" baseline="0">
              <a:solidFill>
                <a:srgbClr val="000000"/>
              </a:solidFill>
              <a:latin typeface="+mn-ea"/>
              <a:ea typeface="+mn-ea"/>
            </a:rPr>
            <a:t>50</a:t>
          </a:r>
          <a:r>
            <a:rPr lang="ja-JP" altLang="en-US" sz="1100" b="0" i="0" u="none" strike="noStrike" baseline="0">
              <a:solidFill>
                <a:srgbClr val="000000"/>
              </a:solidFill>
              <a:latin typeface="+mn-ea"/>
              <a:ea typeface="+mn-ea"/>
            </a:rPr>
            <a:t>人抽出し、一週間の平均利用時間を記録してもらった。</a:t>
          </a:r>
          <a:endParaRPr lang="en-US" altLang="ja-JP" sz="1100" b="0" i="0" u="none" strike="noStrike" baseline="0">
            <a:solidFill>
              <a:srgbClr val="000000"/>
            </a:solidFill>
            <a:latin typeface="+mn-ea"/>
            <a:ea typeface="+mn-ea"/>
          </a:endParaRPr>
        </a:p>
        <a:p>
          <a:pPr algn="l" rtl="0">
            <a:defRPr sz="1000"/>
          </a:pPr>
          <a:r>
            <a:rPr lang="ja-JP" altLang="ja-JP" sz="1100" b="0" i="0" baseline="0">
              <a:effectLst/>
              <a:latin typeface="+mn-lt"/>
              <a:ea typeface="+mn-ea"/>
              <a:cs typeface="+mn-cs"/>
            </a:rPr>
            <a:t>有効回答は</a:t>
          </a:r>
          <a:r>
            <a:rPr lang="en-US" altLang="ja-JP" sz="1100" b="0" i="0" baseline="0">
              <a:effectLst/>
              <a:latin typeface="+mn-lt"/>
              <a:ea typeface="+mn-ea"/>
              <a:cs typeface="+mn-cs"/>
            </a:rPr>
            <a:t>1</a:t>
          </a:r>
          <a:r>
            <a:rPr lang="ja-JP" altLang="ja-JP" sz="1100" b="0" i="0" baseline="0">
              <a:effectLst/>
              <a:latin typeface="+mn-lt"/>
              <a:ea typeface="+mn-ea"/>
              <a:cs typeface="+mn-cs"/>
            </a:rPr>
            <a:t>回生</a:t>
          </a:r>
          <a:r>
            <a:rPr lang="en-US" altLang="ja-JP" sz="1100" b="0" i="0" baseline="0">
              <a:effectLst/>
              <a:latin typeface="+mn-lt"/>
              <a:ea typeface="+mn-ea"/>
              <a:cs typeface="+mn-cs"/>
            </a:rPr>
            <a:t>61</a:t>
          </a:r>
          <a:r>
            <a:rPr lang="ja-JP" altLang="ja-JP" sz="1100" b="0" i="0" baseline="0">
              <a:effectLst/>
              <a:latin typeface="+mn-lt"/>
              <a:ea typeface="+mn-ea"/>
              <a:cs typeface="+mn-cs"/>
            </a:rPr>
            <a:t>人、</a:t>
          </a:r>
          <a:r>
            <a:rPr lang="en-US" altLang="ja-JP" sz="1100" b="0" i="0" baseline="0">
              <a:effectLst/>
              <a:latin typeface="+mn-lt"/>
              <a:ea typeface="+mn-ea"/>
              <a:cs typeface="+mn-cs"/>
            </a:rPr>
            <a:t>2</a:t>
          </a:r>
          <a:r>
            <a:rPr lang="ja-JP" altLang="ja-JP" sz="1100" b="0" i="0" baseline="0">
              <a:effectLst/>
              <a:latin typeface="+mn-lt"/>
              <a:ea typeface="+mn-ea"/>
              <a:cs typeface="+mn-cs"/>
            </a:rPr>
            <a:t>回生</a:t>
          </a:r>
          <a:r>
            <a:rPr lang="en-US" altLang="ja-JP" sz="1100" b="0" i="0" baseline="0">
              <a:effectLst/>
              <a:latin typeface="+mn-lt"/>
              <a:ea typeface="+mn-ea"/>
              <a:cs typeface="+mn-cs"/>
            </a:rPr>
            <a:t>67</a:t>
          </a:r>
          <a:r>
            <a:rPr lang="ja-JP" altLang="ja-JP" sz="1100" b="0" i="0" baseline="0">
              <a:effectLst/>
              <a:latin typeface="+mn-lt"/>
              <a:ea typeface="+mn-ea"/>
              <a:cs typeface="+mn-cs"/>
            </a:rPr>
            <a:t>人、</a:t>
          </a:r>
          <a:r>
            <a:rPr lang="en-US" altLang="ja-JP" sz="1100" b="0" i="0" baseline="0">
              <a:effectLst/>
              <a:latin typeface="+mn-lt"/>
              <a:ea typeface="+mn-ea"/>
              <a:cs typeface="+mn-cs"/>
            </a:rPr>
            <a:t>3</a:t>
          </a:r>
          <a:r>
            <a:rPr lang="ja-JP" altLang="ja-JP" sz="1100" b="0" i="0" baseline="0">
              <a:effectLst/>
              <a:latin typeface="+mn-lt"/>
              <a:ea typeface="+mn-ea"/>
              <a:cs typeface="+mn-cs"/>
            </a:rPr>
            <a:t>回生</a:t>
          </a:r>
          <a:r>
            <a:rPr lang="en-US" altLang="ja-JP" sz="1100" b="0" i="0" baseline="0">
              <a:effectLst/>
              <a:latin typeface="+mn-lt"/>
              <a:ea typeface="+mn-ea"/>
              <a:cs typeface="+mn-cs"/>
            </a:rPr>
            <a:t>63</a:t>
          </a:r>
          <a:r>
            <a:rPr lang="ja-JP" altLang="ja-JP" sz="1100" b="0" i="0" baseline="0">
              <a:effectLst/>
              <a:latin typeface="+mn-lt"/>
              <a:ea typeface="+mn-ea"/>
              <a:cs typeface="+mn-cs"/>
            </a:rPr>
            <a:t>人、</a:t>
          </a:r>
          <a:r>
            <a:rPr lang="en-US" altLang="ja-JP" sz="1100" b="0" i="0" baseline="0">
              <a:effectLst/>
              <a:latin typeface="+mn-lt"/>
              <a:ea typeface="+mn-ea"/>
              <a:cs typeface="+mn-cs"/>
            </a:rPr>
            <a:t>4</a:t>
          </a:r>
          <a:r>
            <a:rPr lang="ja-JP" altLang="ja-JP" sz="1100" b="0" i="0" baseline="0">
              <a:effectLst/>
              <a:latin typeface="+mn-lt"/>
              <a:ea typeface="+mn-ea"/>
              <a:cs typeface="+mn-cs"/>
            </a:rPr>
            <a:t>回生</a:t>
          </a:r>
          <a:r>
            <a:rPr lang="en-US" altLang="ja-JP" sz="1100" b="0" i="0" baseline="0">
              <a:effectLst/>
              <a:latin typeface="+mn-lt"/>
              <a:ea typeface="+mn-ea"/>
              <a:cs typeface="+mn-cs"/>
            </a:rPr>
            <a:t>44</a:t>
          </a:r>
          <a:r>
            <a:rPr lang="ja-JP" altLang="ja-JP" sz="1100" b="0" i="0" baseline="0">
              <a:effectLst/>
              <a:latin typeface="+mn-lt"/>
              <a:ea typeface="+mn-ea"/>
              <a:cs typeface="+mn-cs"/>
            </a:rPr>
            <a:t>人である。</a:t>
          </a:r>
          <a:r>
            <a:rPr lang="ja-JP" altLang="en-US" sz="1100" b="0" i="0" u="none" strike="noStrike" baseline="0">
              <a:solidFill>
                <a:srgbClr val="000000"/>
              </a:solidFill>
              <a:latin typeface="+mn-ea"/>
              <a:ea typeface="+mn-ea"/>
            </a:rPr>
            <a:t>その結果をまとめたものが表である（架空調査）。</a:t>
          </a:r>
          <a:endParaRPr lang="en-US" altLang="ja-JP" sz="1100" b="0" i="0" u="none" strike="noStrike" baseline="0">
            <a:solidFill>
              <a:srgbClr val="000000"/>
            </a:solidFill>
            <a:latin typeface="+mn-ea"/>
            <a:ea typeface="+mn-ea"/>
          </a:endParaRPr>
        </a:p>
        <a:p>
          <a:pPr algn="l" rtl="0">
            <a:defRPr sz="1000"/>
          </a:pPr>
          <a:r>
            <a:rPr lang="ja-JP" altLang="en-US" sz="1100" b="0" i="0" u="none" strike="noStrike" baseline="0">
              <a:solidFill>
                <a:srgbClr val="000000"/>
              </a:solidFill>
              <a:latin typeface="+mn-ea"/>
              <a:ea typeface="+mn-ea"/>
            </a:rPr>
            <a:t>このデータから学年によってスマホ利用時間に違いがあると言えるか。</a:t>
          </a:r>
          <a:endParaRPr lang="en-US" altLang="ja-JP" sz="1100" b="0" i="0" u="none" strike="noStrike" baseline="0">
            <a:solidFill>
              <a:srgbClr val="00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419100</xdr:colOff>
      <xdr:row>7</xdr:row>
      <xdr:rowOff>104774</xdr:rowOff>
    </xdr:from>
    <xdr:to>
      <xdr:col>20</xdr:col>
      <xdr:colOff>609600</xdr:colOff>
      <xdr:row>22</xdr:row>
      <xdr:rowOff>219075</xdr:rowOff>
    </xdr:to>
    <xdr:graphicFrame macro="">
      <xdr:nvGraphicFramePr>
        <xdr:cNvPr id="2" name="グラフ 1">
          <a:extLst>
            <a:ext uri="{FF2B5EF4-FFF2-40B4-BE49-F238E27FC236}">
              <a16:creationId xmlns:a16="http://schemas.microsoft.com/office/drawing/2014/main" id="{92B1555B-FC03-4D3B-99BB-7F13AD56FB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523875</xdr:colOff>
      <xdr:row>15</xdr:row>
      <xdr:rowOff>146051</xdr:rowOff>
    </xdr:from>
    <xdr:to>
      <xdr:col>4</xdr:col>
      <xdr:colOff>561975</xdr:colOff>
      <xdr:row>18</xdr:row>
      <xdr:rowOff>123826</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523875" y="3746501"/>
          <a:ext cx="3543300" cy="711200"/>
        </a:xfrm>
        <a:prstGeom prst="rect">
          <a:avLst/>
        </a:prstGeom>
        <a:solidFill>
          <a:schemeClr val="bg2"/>
        </a:solidFill>
        <a:ln w="9525">
          <a:solidFill>
            <a:schemeClr val="bg2">
              <a:lumMod val="50000"/>
            </a:schemeClr>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mn-ea"/>
              <a:ea typeface="+mn-ea"/>
            </a:rPr>
            <a:t>データより身長と年齢に関してグループによる差があると言えるかどうか、分散分析を用いて検証せよ。</a:t>
          </a:r>
        </a:p>
      </xdr:txBody>
    </xdr:sp>
    <xdr:clientData/>
  </xdr:twoCellAnchor>
  <xdr:twoCellAnchor>
    <xdr:from>
      <xdr:col>5</xdr:col>
      <xdr:colOff>38100</xdr:colOff>
      <xdr:row>0</xdr:row>
      <xdr:rowOff>47625</xdr:rowOff>
    </xdr:from>
    <xdr:to>
      <xdr:col>6</xdr:col>
      <xdr:colOff>590550</xdr:colOff>
      <xdr:row>11</xdr:row>
      <xdr:rowOff>152400</xdr:rowOff>
    </xdr:to>
    <mc:AlternateContent xmlns:mc="http://schemas.openxmlformats.org/markup-compatibility/2006">
      <mc:Choice xmlns:cx1="http://schemas.microsoft.com/office/drawing/2015/9/8/chartex" Requires="cx1">
        <xdr:graphicFrame macro="">
          <xdr:nvGraphicFramePr>
            <xdr:cNvPr id="4" name="グラフ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4743450" y="47625"/>
              <a:ext cx="4572000" cy="2743200"/>
            </a:xfrm>
            <a:prstGeom prst="rect">
              <a:avLst/>
            </a:prstGeom>
            <a:solidFill>
              <a:prstClr val="white"/>
            </a:solidFill>
            <a:ln w="1">
              <a:solidFill>
                <a:prstClr val="green"/>
              </a:solidFill>
            </a:ln>
          </xdr:spPr>
          <xdr:txBody>
            <a:bodyPr vertOverflow="clip" horzOverflow="clip"/>
            <a:lstStyle/>
            <a:p>
              <a:r>
                <a:rPr lang="ja-JP" altLang="en-US" sz="1100"/>
                <a:t>この図は、お使いのバージョンの Excel では利用できません。
この図形を編集するか、このブックを異なるファイル形式に保存すると、グラフが恒久的に壊れます。</a:t>
              </a:r>
            </a:p>
          </xdr:txBody>
        </xdr:sp>
      </mc:Fallback>
    </mc:AlternateContent>
    <xdr:clientData/>
  </xdr:twoCellAnchor>
  <xdr:twoCellAnchor>
    <xdr:from>
      <xdr:col>5</xdr:col>
      <xdr:colOff>42862</xdr:colOff>
      <xdr:row>11</xdr:row>
      <xdr:rowOff>209550</xdr:rowOff>
    </xdr:from>
    <xdr:to>
      <xdr:col>6</xdr:col>
      <xdr:colOff>595312</xdr:colOff>
      <xdr:row>23</xdr:row>
      <xdr:rowOff>66675</xdr:rowOff>
    </xdr:to>
    <mc:AlternateContent xmlns:mc="http://schemas.openxmlformats.org/markup-compatibility/2006">
      <mc:Choice xmlns:cx1="http://schemas.microsoft.com/office/drawing/2015/9/8/chartex" Requires="cx1">
        <xdr:graphicFrame macro="">
          <xdr:nvGraphicFramePr>
            <xdr:cNvPr id="5" name="グラフ 4">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4748212" y="2847975"/>
              <a:ext cx="4572000" cy="2762250"/>
            </a:xfrm>
            <a:prstGeom prst="rect">
              <a:avLst/>
            </a:prstGeom>
            <a:solidFill>
              <a:prstClr val="white"/>
            </a:solidFill>
            <a:ln w="1">
              <a:solidFill>
                <a:prstClr val="green"/>
              </a:solidFill>
            </a:ln>
          </xdr:spPr>
          <xdr:txBody>
            <a:bodyPr vertOverflow="clip" horzOverflow="clip"/>
            <a:lstStyle/>
            <a:p>
              <a:r>
                <a:rPr lang="ja-JP" altLang="en-US" sz="1100"/>
                <a:t>この図は、お使いのバージョンの Excel では利用できません。
この図形を編集するか、このブックを異なるファイル形式に保存すると、グラフが恒久的に壊れます。</a:t>
              </a:r>
            </a:p>
          </xdr:txBody>
        </xdr:sp>
      </mc:Fallback>
    </mc:AlternateContent>
    <xdr:clientData/>
  </xdr:twoCellAnchor>
  <xdr:twoCellAnchor>
    <xdr:from>
      <xdr:col>0</xdr:col>
      <xdr:colOff>161925</xdr:colOff>
      <xdr:row>39</xdr:row>
      <xdr:rowOff>219075</xdr:rowOff>
    </xdr:from>
    <xdr:to>
      <xdr:col>5</xdr:col>
      <xdr:colOff>1409700</xdr:colOff>
      <xdr:row>55</xdr:row>
      <xdr:rowOff>149225</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161925" y="9610725"/>
          <a:ext cx="5953125" cy="374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考察</a:t>
          </a:r>
          <a:r>
            <a:rPr kumimoji="1" lang="en-US" altLang="ja-JP" sz="1100"/>
            <a:t>】</a:t>
          </a:r>
          <a:r>
            <a:rPr kumimoji="1" lang="ja-JP" altLang="ja-JP" sz="1100">
              <a:solidFill>
                <a:schemeClr val="dk1"/>
              </a:solidFill>
              <a:effectLst/>
              <a:latin typeface="+mn-lt"/>
              <a:ea typeface="+mn-ea"/>
              <a:cs typeface="+mn-cs"/>
            </a:rPr>
            <a:t>考察を書き上げよ。</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所属グループの違いにより身長および年齢に差があるかどうかを</a:t>
          </a:r>
          <a:r>
            <a:rPr kumimoji="1" lang="ja-JP" altLang="ja-JP" sz="1100">
              <a:solidFill>
                <a:srgbClr val="FF0000"/>
              </a:solidFill>
              <a:effectLst/>
              <a:latin typeface="+mn-lt"/>
              <a:ea typeface="+mn-ea"/>
              <a:cs typeface="+mn-cs"/>
            </a:rPr>
            <a:t>平均値同等性の耐久検定</a:t>
          </a:r>
          <a:r>
            <a:rPr kumimoji="1" lang="ja-JP" altLang="ja-JP" sz="1100">
              <a:solidFill>
                <a:schemeClr val="dk1"/>
              </a:solidFill>
              <a:effectLst/>
              <a:latin typeface="+mn-lt"/>
              <a:ea typeface="+mn-ea"/>
              <a:cs typeface="+mn-cs"/>
            </a:rPr>
            <a:t>を用いて検証を行った。グループ別の身長および年齢の平均値は以下の通りである。</a:t>
          </a:r>
          <a:endParaRPr lang="ja-JP" altLang="ja-JP">
            <a:effectLst/>
          </a:endParaRPr>
        </a:p>
        <a:p>
          <a:endParaRPr lang="ja-JP" altLang="ja-JP">
            <a:effectLst/>
          </a:endParaRPr>
        </a:p>
        <a:p>
          <a:r>
            <a:rPr lang="ja-JP" altLang="ja-JP" sz="1100" b="0" i="0">
              <a:solidFill>
                <a:schemeClr val="dk1"/>
              </a:solidFill>
              <a:effectLst/>
              <a:latin typeface="+mn-lt"/>
              <a:ea typeface="+mn-ea"/>
              <a:cs typeface="+mn-cs"/>
            </a:rPr>
            <a:t>　　　　　　　　身長　　年齢</a:t>
          </a:r>
          <a:endParaRPr lang="ja-JP" altLang="ja-JP">
            <a:effectLst/>
          </a:endParaRPr>
        </a:p>
        <a:p>
          <a:r>
            <a:rPr lang="ja-JP" altLang="ja-JP" sz="1100" b="0" i="0">
              <a:solidFill>
                <a:schemeClr val="dk1"/>
              </a:solidFill>
              <a:effectLst/>
              <a:latin typeface="+mn-lt"/>
              <a:ea typeface="+mn-ea"/>
              <a:cs typeface="+mn-cs"/>
            </a:rPr>
            <a:t>モーニング娘。　</a:t>
          </a:r>
          <a:r>
            <a:rPr lang="en-US" altLang="ja-JP" sz="1100" b="0" i="0">
              <a:solidFill>
                <a:schemeClr val="dk1"/>
              </a:solidFill>
              <a:effectLst/>
              <a:latin typeface="+mn-lt"/>
              <a:ea typeface="+mn-ea"/>
              <a:cs typeface="+mn-cs"/>
            </a:rPr>
            <a:t>157.08</a:t>
          </a:r>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25.84</a:t>
          </a:r>
          <a:endParaRPr lang="ja-JP" altLang="ja-JP">
            <a:effectLst/>
          </a:endParaRPr>
        </a:p>
        <a:p>
          <a:r>
            <a:rPr lang="ja-JP" altLang="ja-JP" sz="1100">
              <a:solidFill>
                <a:schemeClr val="dk1"/>
              </a:solidFill>
              <a:effectLst/>
              <a:latin typeface="+mn-lt"/>
              <a:ea typeface="+mn-ea"/>
              <a:cs typeface="+mn-cs"/>
            </a:rPr>
            <a:t> </a:t>
          </a:r>
          <a:r>
            <a:rPr lang="en-US" altLang="ja-JP" sz="1100" b="0" i="0">
              <a:solidFill>
                <a:schemeClr val="dk1"/>
              </a:solidFill>
              <a:effectLst/>
              <a:latin typeface="+mn-lt"/>
              <a:ea typeface="+mn-ea"/>
              <a:cs typeface="+mn-cs"/>
            </a:rPr>
            <a:t>Berryz</a:t>
          </a:r>
          <a:r>
            <a:rPr lang="ja-JP" altLang="ja-JP" sz="1100" b="0" i="0">
              <a:solidFill>
                <a:schemeClr val="dk1"/>
              </a:solidFill>
              <a:effectLst/>
              <a:latin typeface="+mn-lt"/>
              <a:ea typeface="+mn-ea"/>
              <a:cs typeface="+mn-cs"/>
            </a:rPr>
            <a:t>工房</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162.14</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23.57</a:t>
          </a:r>
          <a:endParaRPr lang="ja-JP" altLang="ja-JP">
            <a:effectLst/>
          </a:endParaRPr>
        </a:p>
        <a:p>
          <a:r>
            <a:rPr lang="en-US" altLang="ja-JP" sz="1100" b="0" i="0">
              <a:solidFill>
                <a:schemeClr val="dk1"/>
              </a:solidFill>
              <a:effectLst/>
              <a:latin typeface="+mn-lt"/>
              <a:ea typeface="+mn-ea"/>
              <a:cs typeface="+mn-cs"/>
            </a:rPr>
            <a:t>ANGERME</a:t>
          </a:r>
          <a:r>
            <a:rPr lang="ja-JP" altLang="ja-JP" sz="1100" b="0" i="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a:t>
          </a:r>
          <a:r>
            <a:rPr lang="en-US" altLang="ja-JP" sz="1100" b="0" i="0">
              <a:solidFill>
                <a:schemeClr val="dk1"/>
              </a:solidFill>
              <a:effectLst/>
              <a:latin typeface="+mn-lt"/>
              <a:ea typeface="+mn-ea"/>
              <a:cs typeface="+mn-cs"/>
            </a:rPr>
            <a:t>158.00</a:t>
          </a:r>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17.93</a:t>
          </a:r>
          <a:endParaRPr lang="ja-JP" altLang="ja-JP">
            <a:effectLst/>
          </a:endParaRPr>
        </a:p>
        <a:p>
          <a:r>
            <a:rPr lang="en-US" altLang="ja-JP" sz="1100">
              <a:solidFill>
                <a:schemeClr val="dk1"/>
              </a:solidFill>
              <a:effectLst/>
              <a:latin typeface="+mn-lt"/>
              <a:ea typeface="+mn-ea"/>
              <a:cs typeface="+mn-cs"/>
            </a:rPr>
            <a:t> </a:t>
          </a:r>
          <a:r>
            <a:rPr lang="en-US" altLang="ja-JP" sz="1100" b="0" i="0">
              <a:solidFill>
                <a:schemeClr val="dk1"/>
              </a:solidFill>
              <a:effectLst/>
              <a:latin typeface="+mn-lt"/>
              <a:ea typeface="+mn-ea"/>
              <a:cs typeface="+mn-cs"/>
            </a:rPr>
            <a:t>Juice=Juice</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158.80</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19.20</a:t>
          </a:r>
          <a:endParaRPr lang="ja-JP" altLang="ja-JP">
            <a:effectLst/>
          </a:endParaRPr>
        </a:p>
        <a:p>
          <a:r>
            <a:rPr lang="en-US" altLang="ja-JP" sz="1100" b="0" i="0">
              <a:solidFill>
                <a:schemeClr val="dk1"/>
              </a:solidFill>
              <a:effectLst/>
              <a:latin typeface="+mn-lt"/>
              <a:ea typeface="+mn-ea"/>
              <a:cs typeface="+mn-cs"/>
            </a:rPr>
            <a:t>℃-ute</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158.63</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22.75</a:t>
          </a:r>
          <a:endParaRPr lang="ja-JP" altLang="ja-JP">
            <a:effectLst/>
          </a:endParaRPr>
        </a:p>
        <a:p>
          <a:endParaRPr kumimoji="1" lang="en-US" altLang="ja-JP" sz="1100"/>
        </a:p>
        <a:p>
          <a:endParaRPr kumimoji="1" lang="en-US" altLang="ja-JP" sz="1100"/>
        </a:p>
      </xdr:txBody>
    </xdr:sp>
    <xdr:clientData/>
  </xdr:twoCellAnchor>
  <xdr:twoCellAnchor editAs="oneCell">
    <xdr:from>
      <xdr:col>0</xdr:col>
      <xdr:colOff>142875</xdr:colOff>
      <xdr:row>23</xdr:row>
      <xdr:rowOff>190500</xdr:rowOff>
    </xdr:from>
    <xdr:to>
      <xdr:col>5</xdr:col>
      <xdr:colOff>1406026</xdr:colOff>
      <xdr:row>39</xdr:row>
      <xdr:rowOff>103958</xdr:rowOff>
    </xdr:to>
    <xdr:pic>
      <xdr:nvPicPr>
        <xdr:cNvPr id="8" name="図 7">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3"/>
        <a:stretch>
          <a:fillRect/>
        </a:stretch>
      </xdr:blipFill>
      <xdr:spPr>
        <a:xfrm>
          <a:off x="142875" y="5734050"/>
          <a:ext cx="5968501" cy="37615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thusser/Google%20&#12489;&#12521;&#12452;&#12502;/&#40845;&#35895;&#22823;&#23398;/2016/&#31038;&#20250;&#35519;&#26619;&#24773;&#22577;&#20966;&#29702;&#23455;&#32722;1/&#20849;&#26377;/&#37197;&#24067;/05.t-test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均値の差の検定概略"/>
      <sheetName val="効果量"/>
      <sheetName val="対応あるデータ"/>
      <sheetName val="独立・Student"/>
      <sheetName val="独立・Welch"/>
      <sheetName val="課題"/>
    </sheetNames>
    <sheetDataSet>
      <sheetData sheetId="0" refreshError="1"/>
      <sheetData sheetId="1">
        <row r="7">
          <cell r="A7">
            <v>0.8</v>
          </cell>
          <cell r="B7" t="str">
            <v>大</v>
          </cell>
        </row>
        <row r="8">
          <cell r="A8">
            <v>0.5</v>
          </cell>
          <cell r="B8" t="str">
            <v>中</v>
          </cell>
        </row>
        <row r="9">
          <cell r="A9">
            <v>0.2</v>
          </cell>
          <cell r="B9" t="str">
            <v>小</v>
          </cell>
        </row>
        <row r="10">
          <cell r="A10">
            <v>0</v>
          </cell>
          <cell r="B10" t="str">
            <v>なし</v>
          </cell>
        </row>
        <row r="14">
          <cell r="A14">
            <v>0.5</v>
          </cell>
          <cell r="B14" t="str">
            <v>大</v>
          </cell>
        </row>
        <row r="15">
          <cell r="A15">
            <v>0.3</v>
          </cell>
          <cell r="B15" t="str">
            <v>中</v>
          </cell>
        </row>
        <row r="16">
          <cell r="A16">
            <v>0.1</v>
          </cell>
          <cell r="B16" t="str">
            <v>小</v>
          </cell>
        </row>
        <row r="17">
          <cell r="A17">
            <v>0</v>
          </cell>
          <cell r="B17" t="str">
            <v>なし</v>
          </cell>
        </row>
      </sheetData>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heetViews>
  <sheetFormatPr defaultColWidth="8.625" defaultRowHeight="18.75" x14ac:dyDescent="0.4"/>
  <cols>
    <col min="1" max="1" width="34.625" style="65" bestFit="1" customWidth="1"/>
    <col min="2" max="2" width="41.75" style="65" customWidth="1"/>
    <col min="3" max="3" width="44.25" style="65" bestFit="1" customWidth="1"/>
    <col min="4" max="4" width="40.25" style="65" customWidth="1"/>
    <col min="5" max="16384" width="8.625" style="65"/>
  </cols>
  <sheetData>
    <row r="1" spans="1:4" ht="24.75" customHeight="1" x14ac:dyDescent="0.4">
      <c r="A1" s="71" t="s">
        <v>142</v>
      </c>
      <c r="B1" s="72"/>
      <c r="C1" s="73"/>
      <c r="D1" s="74"/>
    </row>
    <row r="2" spans="1:4" ht="26.25" customHeight="1" x14ac:dyDescent="0.4">
      <c r="A2" s="75" t="s">
        <v>143</v>
      </c>
      <c r="B2" s="75" t="s">
        <v>144</v>
      </c>
      <c r="C2" s="157" t="s">
        <v>145</v>
      </c>
      <c r="D2" s="158"/>
    </row>
    <row r="3" spans="1:4" ht="25.5" customHeight="1" x14ac:dyDescent="0.4">
      <c r="A3" s="76" t="s">
        <v>146</v>
      </c>
      <c r="B3" s="76" t="s">
        <v>147</v>
      </c>
      <c r="C3" s="159" t="s">
        <v>148</v>
      </c>
      <c r="D3" s="160"/>
    </row>
    <row r="5" spans="1:4" ht="27.75" customHeight="1" x14ac:dyDescent="0.5">
      <c r="A5" s="77" t="s">
        <v>149</v>
      </c>
    </row>
    <row r="6" spans="1:4" ht="31.5" customHeight="1" x14ac:dyDescent="0.4">
      <c r="A6" s="78"/>
      <c r="B6" s="79" t="s">
        <v>150</v>
      </c>
      <c r="C6" s="79" t="s">
        <v>151</v>
      </c>
      <c r="D6" s="79" t="s">
        <v>152</v>
      </c>
    </row>
    <row r="7" spans="1:4" ht="37.5" x14ac:dyDescent="0.4">
      <c r="A7" s="79" t="s">
        <v>150</v>
      </c>
      <c r="B7" s="80" t="s">
        <v>153</v>
      </c>
      <c r="C7" s="80" t="s">
        <v>154</v>
      </c>
      <c r="D7" s="81" t="s">
        <v>247</v>
      </c>
    </row>
    <row r="8" spans="1:4" ht="37.5" x14ac:dyDescent="0.4">
      <c r="A8" s="79" t="s">
        <v>151</v>
      </c>
      <c r="B8" s="82" t="s">
        <v>155</v>
      </c>
      <c r="C8" s="80" t="s">
        <v>156</v>
      </c>
      <c r="D8" s="80" t="s">
        <v>157</v>
      </c>
    </row>
    <row r="9" spans="1:4" ht="37.5" x14ac:dyDescent="0.4">
      <c r="A9" s="79" t="s">
        <v>158</v>
      </c>
      <c r="B9" s="83" t="s">
        <v>247</v>
      </c>
      <c r="C9" s="82" t="s">
        <v>157</v>
      </c>
      <c r="D9" s="80" t="s">
        <v>159</v>
      </c>
    </row>
  </sheetData>
  <mergeCells count="2">
    <mergeCell ref="C2:D2"/>
    <mergeCell ref="C3:D3"/>
  </mergeCells>
  <phoneticPr fontId="3"/>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sqref="A1:D1"/>
    </sheetView>
  </sheetViews>
  <sheetFormatPr defaultColWidth="8.125" defaultRowHeight="18.75" x14ac:dyDescent="0.4"/>
  <cols>
    <col min="1" max="1" width="27.75" style="84" customWidth="1"/>
    <col min="2" max="2" width="43.125" style="84" customWidth="1"/>
    <col min="3" max="3" width="30.125" style="84" customWidth="1"/>
    <col min="4" max="4" width="65.5" style="84" bestFit="1" customWidth="1"/>
    <col min="5" max="16384" width="8.125" style="84"/>
  </cols>
  <sheetData>
    <row r="1" spans="1:4" ht="19.5" thickBot="1" x14ac:dyDescent="0.45">
      <c r="A1" s="163" t="s">
        <v>160</v>
      </c>
      <c r="B1" s="163"/>
      <c r="C1" s="163"/>
      <c r="D1" s="163"/>
    </row>
    <row r="2" spans="1:4" x14ac:dyDescent="0.4">
      <c r="A2" s="85" t="s">
        <v>161</v>
      </c>
      <c r="B2" s="164" t="s">
        <v>162</v>
      </c>
      <c r="C2" s="165"/>
      <c r="D2" s="86" t="s">
        <v>163</v>
      </c>
    </row>
    <row r="3" spans="1:4" x14ac:dyDescent="0.4">
      <c r="A3" s="87" t="s">
        <v>164</v>
      </c>
      <c r="B3" s="161" t="s">
        <v>165</v>
      </c>
      <c r="C3" s="162"/>
      <c r="D3" s="88" t="s">
        <v>166</v>
      </c>
    </row>
    <row r="4" spans="1:4" x14ac:dyDescent="0.4">
      <c r="A4" s="87" t="s">
        <v>167</v>
      </c>
      <c r="B4" s="161" t="s">
        <v>168</v>
      </c>
      <c r="C4" s="162"/>
      <c r="D4" s="88" t="s">
        <v>169</v>
      </c>
    </row>
    <row r="5" spans="1:4" x14ac:dyDescent="0.4">
      <c r="A5" s="87" t="s">
        <v>170</v>
      </c>
      <c r="B5" s="89" t="s">
        <v>171</v>
      </c>
      <c r="C5" s="90"/>
      <c r="D5" s="88" t="s">
        <v>172</v>
      </c>
    </row>
    <row r="6" spans="1:4" x14ac:dyDescent="0.4">
      <c r="A6" s="87" t="s">
        <v>173</v>
      </c>
      <c r="B6" s="161" t="s">
        <v>174</v>
      </c>
      <c r="C6" s="162"/>
      <c r="D6" s="88" t="s">
        <v>175</v>
      </c>
    </row>
    <row r="7" spans="1:4" x14ac:dyDescent="0.4">
      <c r="A7" s="87" t="s">
        <v>176</v>
      </c>
      <c r="B7" s="161" t="s">
        <v>177</v>
      </c>
      <c r="C7" s="162"/>
      <c r="D7" s="88"/>
    </row>
    <row r="8" spans="1:4" x14ac:dyDescent="0.4">
      <c r="A8" s="87" t="s">
        <v>178</v>
      </c>
      <c r="B8" s="161" t="s">
        <v>179</v>
      </c>
      <c r="C8" s="162"/>
      <c r="D8" s="88"/>
    </row>
    <row r="9" spans="1:4" x14ac:dyDescent="0.4">
      <c r="A9" s="87" t="s">
        <v>180</v>
      </c>
      <c r="B9" s="161" t="s">
        <v>181</v>
      </c>
      <c r="C9" s="162"/>
      <c r="D9" s="88"/>
    </row>
    <row r="10" spans="1:4" x14ac:dyDescent="0.4">
      <c r="A10" s="87" t="s">
        <v>182</v>
      </c>
      <c r="B10" s="161" t="s">
        <v>183</v>
      </c>
      <c r="C10" s="162"/>
      <c r="D10" s="91" t="s">
        <v>184</v>
      </c>
    </row>
    <row r="11" spans="1:4" ht="20.25" x14ac:dyDescent="0.4">
      <c r="A11" s="87" t="s">
        <v>185</v>
      </c>
      <c r="B11" s="161" t="s">
        <v>186</v>
      </c>
      <c r="C11" s="162"/>
      <c r="D11" s="91" t="s">
        <v>187</v>
      </c>
    </row>
    <row r="12" spans="1:4" x14ac:dyDescent="0.4">
      <c r="A12" s="87" t="s">
        <v>188</v>
      </c>
      <c r="B12" s="161" t="s">
        <v>189</v>
      </c>
      <c r="C12" s="162"/>
      <c r="D12" s="91" t="s">
        <v>190</v>
      </c>
    </row>
    <row r="13" spans="1:4" x14ac:dyDescent="0.4">
      <c r="A13" s="87" t="s">
        <v>191</v>
      </c>
      <c r="B13" s="161" t="s">
        <v>192</v>
      </c>
      <c r="C13" s="162"/>
      <c r="D13" s="91" t="s">
        <v>193</v>
      </c>
    </row>
    <row r="14" spans="1:4" x14ac:dyDescent="0.4">
      <c r="A14" s="87" t="s">
        <v>194</v>
      </c>
      <c r="B14" s="161" t="s">
        <v>195</v>
      </c>
      <c r="C14" s="162"/>
      <c r="D14" s="91" t="s">
        <v>196</v>
      </c>
    </row>
    <row r="15" spans="1:4" ht="19.5" thickBot="1" x14ac:dyDescent="0.45">
      <c r="A15" s="92" t="s">
        <v>197</v>
      </c>
      <c r="B15" s="168" t="s">
        <v>198</v>
      </c>
      <c r="C15" s="169"/>
      <c r="D15" s="93"/>
    </row>
    <row r="17" spans="1:4" ht="19.5" thickBot="1" x14ac:dyDescent="0.45">
      <c r="A17" s="170" t="s">
        <v>199</v>
      </c>
      <c r="B17" s="170"/>
      <c r="C17" s="170"/>
      <c r="D17" s="170"/>
    </row>
    <row r="18" spans="1:4" ht="20.65" customHeight="1" x14ac:dyDescent="0.4">
      <c r="A18" s="171" t="s">
        <v>200</v>
      </c>
      <c r="B18" s="94" t="s">
        <v>201</v>
      </c>
      <c r="C18" s="94" t="s">
        <v>202</v>
      </c>
      <c r="D18" s="95" t="s">
        <v>203</v>
      </c>
    </row>
    <row r="19" spans="1:4" ht="20.65" customHeight="1" x14ac:dyDescent="0.4">
      <c r="A19" s="172"/>
      <c r="B19" s="96" t="s">
        <v>204</v>
      </c>
      <c r="C19" s="96" t="s">
        <v>202</v>
      </c>
      <c r="D19" s="97" t="s">
        <v>205</v>
      </c>
    </row>
    <row r="20" spans="1:4" ht="20.65" customHeight="1" x14ac:dyDescent="0.4">
      <c r="A20" s="172"/>
      <c r="B20" s="98" t="s">
        <v>206</v>
      </c>
      <c r="C20" s="98" t="s">
        <v>207</v>
      </c>
      <c r="D20" s="99" t="s">
        <v>208</v>
      </c>
    </row>
    <row r="21" spans="1:4" ht="20.65" customHeight="1" x14ac:dyDescent="0.4">
      <c r="A21" s="172"/>
      <c r="B21" s="98" t="s">
        <v>209</v>
      </c>
      <c r="C21" s="98" t="s">
        <v>207</v>
      </c>
      <c r="D21" s="99" t="s">
        <v>210</v>
      </c>
    </row>
    <row r="22" spans="1:4" ht="20.65" customHeight="1" x14ac:dyDescent="0.4">
      <c r="A22" s="172"/>
      <c r="B22" s="100" t="s">
        <v>211</v>
      </c>
      <c r="C22" s="100" t="s">
        <v>212</v>
      </c>
      <c r="D22" s="91" t="s">
        <v>213</v>
      </c>
    </row>
    <row r="23" spans="1:4" ht="20.65" customHeight="1" x14ac:dyDescent="0.4">
      <c r="A23" s="173" t="s">
        <v>214</v>
      </c>
      <c r="B23" s="98" t="s">
        <v>215</v>
      </c>
      <c r="C23" s="98" t="s">
        <v>216</v>
      </c>
      <c r="D23" s="99" t="s">
        <v>217</v>
      </c>
    </row>
    <row r="24" spans="1:4" ht="20.65" customHeight="1" thickBot="1" x14ac:dyDescent="0.45">
      <c r="A24" s="174"/>
      <c r="B24" s="101" t="s">
        <v>218</v>
      </c>
      <c r="C24" s="101" t="s">
        <v>212</v>
      </c>
      <c r="D24" s="102" t="s">
        <v>219</v>
      </c>
    </row>
    <row r="25" spans="1:4" ht="20.65" customHeight="1" x14ac:dyDescent="0.4">
      <c r="A25" s="166" t="s">
        <v>220</v>
      </c>
      <c r="B25" s="103" t="s">
        <v>221</v>
      </c>
      <c r="C25" s="103" t="s">
        <v>222</v>
      </c>
      <c r="D25" s="104" t="s">
        <v>223</v>
      </c>
    </row>
    <row r="26" spans="1:4" ht="20.65" customHeight="1" thickBot="1" x14ac:dyDescent="0.45">
      <c r="A26" s="167"/>
      <c r="B26" s="101" t="s">
        <v>224</v>
      </c>
      <c r="C26" s="101" t="s">
        <v>225</v>
      </c>
      <c r="D26" s="102" t="s">
        <v>226</v>
      </c>
    </row>
    <row r="27" spans="1:4" ht="20.65" customHeight="1" thickBot="1" x14ac:dyDescent="0.45">
      <c r="A27" s="105" t="s">
        <v>227</v>
      </c>
      <c r="B27" s="106" t="s">
        <v>228</v>
      </c>
      <c r="C27" s="106" t="s">
        <v>229</v>
      </c>
      <c r="D27" s="107" t="s">
        <v>230</v>
      </c>
    </row>
    <row r="28" spans="1:4" x14ac:dyDescent="0.4">
      <c r="A28" s="108"/>
      <c r="B28" s="108"/>
      <c r="C28" s="108"/>
      <c r="D28" s="108"/>
    </row>
    <row r="30" spans="1:4" x14ac:dyDescent="0.4">
      <c r="A30" s="163" t="s">
        <v>231</v>
      </c>
      <c r="B30" s="163"/>
      <c r="C30" s="163"/>
      <c r="D30" s="163"/>
    </row>
    <row r="31" spans="1:4" ht="20.25" x14ac:dyDescent="0.45">
      <c r="A31" s="96" t="s">
        <v>232</v>
      </c>
      <c r="B31" s="175" t="s">
        <v>233</v>
      </c>
      <c r="C31" s="175"/>
      <c r="D31" s="175"/>
    </row>
    <row r="32" spans="1:4" x14ac:dyDescent="0.4">
      <c r="A32" s="96" t="s">
        <v>234</v>
      </c>
      <c r="B32" s="176" t="s">
        <v>235</v>
      </c>
      <c r="C32" s="177"/>
      <c r="D32" s="178"/>
    </row>
    <row r="33" spans="1:4" ht="21" x14ac:dyDescent="0.45">
      <c r="A33" s="179" t="s">
        <v>236</v>
      </c>
      <c r="B33" s="175" t="s">
        <v>237</v>
      </c>
      <c r="C33" s="175"/>
      <c r="D33" s="175"/>
    </row>
    <row r="34" spans="1:4" x14ac:dyDescent="0.4">
      <c r="A34" s="179"/>
      <c r="B34" s="180" t="s">
        <v>238</v>
      </c>
      <c r="C34" s="180"/>
      <c r="D34" s="180"/>
    </row>
    <row r="35" spans="1:4" ht="21" x14ac:dyDescent="0.45">
      <c r="A35" s="181" t="s">
        <v>212</v>
      </c>
      <c r="B35" s="182" t="s">
        <v>239</v>
      </c>
      <c r="C35" s="182"/>
      <c r="D35" s="182"/>
    </row>
    <row r="36" spans="1:4" ht="20.25" x14ac:dyDescent="0.45">
      <c r="A36" s="181"/>
      <c r="B36" s="183" t="s">
        <v>240</v>
      </c>
      <c r="C36" s="183"/>
      <c r="D36" s="183"/>
    </row>
    <row r="37" spans="1:4" ht="20.25" x14ac:dyDescent="0.45">
      <c r="A37" s="179" t="s">
        <v>207</v>
      </c>
      <c r="B37" s="175" t="s">
        <v>241</v>
      </c>
      <c r="C37" s="175"/>
      <c r="D37" s="175"/>
    </row>
    <row r="38" spans="1:4" ht="20.25" x14ac:dyDescent="0.45">
      <c r="A38" s="179"/>
      <c r="B38" s="180" t="s">
        <v>242</v>
      </c>
      <c r="C38" s="180"/>
      <c r="D38" s="180"/>
    </row>
  </sheetData>
  <mergeCells count="30">
    <mergeCell ref="A35:A36"/>
    <mergeCell ref="B35:D35"/>
    <mergeCell ref="B36:D36"/>
    <mergeCell ref="A37:A38"/>
    <mergeCell ref="B37:D37"/>
    <mergeCell ref="B38:D38"/>
    <mergeCell ref="A30:D30"/>
    <mergeCell ref="B31:D31"/>
    <mergeCell ref="B32:D32"/>
    <mergeCell ref="A33:A34"/>
    <mergeCell ref="B33:D33"/>
    <mergeCell ref="B34:D34"/>
    <mergeCell ref="A25:A26"/>
    <mergeCell ref="B8:C8"/>
    <mergeCell ref="B9:C9"/>
    <mergeCell ref="B10:C10"/>
    <mergeCell ref="B11:C11"/>
    <mergeCell ref="B12:C12"/>
    <mergeCell ref="B13:C13"/>
    <mergeCell ref="B14:C14"/>
    <mergeCell ref="B15:C15"/>
    <mergeCell ref="A17:D17"/>
    <mergeCell ref="A18:A22"/>
    <mergeCell ref="A23:A24"/>
    <mergeCell ref="B7:C7"/>
    <mergeCell ref="A1:D1"/>
    <mergeCell ref="B2:C2"/>
    <mergeCell ref="B3:C3"/>
    <mergeCell ref="B4:C4"/>
    <mergeCell ref="B6:C6"/>
  </mergeCells>
  <phoneticPr fontId="3"/>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01"/>
  <sheetViews>
    <sheetView workbookViewId="0"/>
  </sheetViews>
  <sheetFormatPr defaultRowHeight="18.75" x14ac:dyDescent="0.4"/>
  <cols>
    <col min="1" max="1" width="9" style="26"/>
    <col min="2" max="2" width="13.875" style="26" bestFit="1" customWidth="1"/>
    <col min="3" max="3" width="16" style="56" customWidth="1"/>
    <col min="4" max="4" width="16.5" style="41" customWidth="1"/>
    <col min="5" max="5" width="15.375" style="43" customWidth="1"/>
    <col min="6" max="6" width="9" style="10"/>
    <col min="7" max="7" width="15.875" style="10" customWidth="1"/>
    <col min="8" max="8" width="14.75" style="10" customWidth="1"/>
    <col min="9" max="9" width="9" style="10"/>
    <col min="10" max="10" width="12.875" style="10" customWidth="1"/>
    <col min="11" max="11" width="8.25" style="10" customWidth="1"/>
    <col min="12" max="12" width="16.875" style="10" bestFit="1" customWidth="1"/>
    <col min="13" max="19" width="9" style="10"/>
  </cols>
  <sheetData>
    <row r="1" spans="1:12" ht="19.5" thickBot="1" x14ac:dyDescent="0.45">
      <c r="A1" s="23" t="s">
        <v>248</v>
      </c>
      <c r="B1" s="23" t="s">
        <v>249</v>
      </c>
      <c r="C1" s="23" t="s">
        <v>243</v>
      </c>
      <c r="D1" s="23" t="s">
        <v>244</v>
      </c>
      <c r="E1" s="23" t="s">
        <v>245</v>
      </c>
      <c r="G1" s="9" t="s">
        <v>68</v>
      </c>
    </row>
    <row r="2" spans="1:12" x14ac:dyDescent="0.4">
      <c r="A2" s="24">
        <v>163</v>
      </c>
      <c r="B2" s="25" t="s">
        <v>250</v>
      </c>
      <c r="C2" s="63"/>
      <c r="G2" s="11" t="s">
        <v>69</v>
      </c>
      <c r="H2" s="11" t="s">
        <v>251</v>
      </c>
      <c r="I2" s="11" t="s">
        <v>128</v>
      </c>
      <c r="J2" s="11" t="s">
        <v>70</v>
      </c>
      <c r="K2" s="11" t="s">
        <v>246</v>
      </c>
    </row>
    <row r="3" spans="1:12" x14ac:dyDescent="0.4">
      <c r="A3" s="24">
        <v>224</v>
      </c>
      <c r="B3" s="25" t="s">
        <v>250</v>
      </c>
      <c r="C3" s="63"/>
      <c r="G3" s="12" t="s">
        <v>252</v>
      </c>
      <c r="H3" s="13">
        <f>COUNTIF(学部,因子)</f>
        <v>45</v>
      </c>
      <c r="I3" s="13">
        <f>社会学部データ数-1</f>
        <v>44</v>
      </c>
      <c r="J3" s="14">
        <f>AVERAGEIFS(利用時間,学部,因子)</f>
        <v>171</v>
      </c>
      <c r="K3" s="15">
        <f>SUMIFS(因子内偏差平方,学部,因子)/(H3-1)</f>
        <v>0</v>
      </c>
    </row>
    <row r="4" spans="1:12" x14ac:dyDescent="0.4">
      <c r="A4" s="24">
        <v>223</v>
      </c>
      <c r="B4" s="25" t="s">
        <v>250</v>
      </c>
      <c r="C4" s="63"/>
      <c r="G4" s="12" t="s">
        <v>253</v>
      </c>
      <c r="H4" s="13">
        <f>COUNTIF(学部,因子)</f>
        <v>49</v>
      </c>
      <c r="I4" s="13">
        <f>理工学部データ数-1</f>
        <v>48</v>
      </c>
      <c r="J4" s="14">
        <f>AVERAGEIFS(利用時間,学部,因子)</f>
        <v>198.9591836734694</v>
      </c>
      <c r="K4" s="15">
        <f>SUMIFS(因子内偏差平方,学部,因子)/(H4-1)</f>
        <v>0</v>
      </c>
    </row>
    <row r="5" spans="1:12" ht="19.5" thickBot="1" x14ac:dyDescent="0.45">
      <c r="A5" s="24">
        <v>173</v>
      </c>
      <c r="B5" s="25" t="s">
        <v>250</v>
      </c>
      <c r="C5" s="63"/>
      <c r="G5" s="16" t="s">
        <v>71</v>
      </c>
      <c r="H5" s="17">
        <f>社会学部データ数+理工学部データ数</f>
        <v>94</v>
      </c>
      <c r="I5" s="17">
        <f>SUM(I3:I4)</f>
        <v>92</v>
      </c>
      <c r="J5" s="18">
        <f>AVERAGE(利用時間)</f>
        <v>185.57446808510639</v>
      </c>
      <c r="K5" s="18">
        <f>SUM(全体偏差平方)/(H5-1)</f>
        <v>0</v>
      </c>
    </row>
    <row r="6" spans="1:12" x14ac:dyDescent="0.4">
      <c r="A6" s="24">
        <v>148</v>
      </c>
      <c r="B6" s="25" t="s">
        <v>250</v>
      </c>
      <c r="C6" s="63"/>
      <c r="H6" s="13"/>
      <c r="I6" s="14"/>
      <c r="J6" s="15"/>
    </row>
    <row r="7" spans="1:12" ht="19.5" thickBot="1" x14ac:dyDescent="0.45">
      <c r="A7" s="24">
        <v>123</v>
      </c>
      <c r="B7" s="25" t="s">
        <v>250</v>
      </c>
      <c r="C7" s="63"/>
      <c r="G7" s="9" t="s">
        <v>98</v>
      </c>
    </row>
    <row r="8" spans="1:12" x14ac:dyDescent="0.4">
      <c r="A8" s="24">
        <v>261</v>
      </c>
      <c r="B8" s="25" t="s">
        <v>250</v>
      </c>
      <c r="C8" s="63"/>
      <c r="G8" s="11" t="s">
        <v>99</v>
      </c>
      <c r="H8" s="11" t="s">
        <v>100</v>
      </c>
      <c r="I8" s="11" t="s">
        <v>254</v>
      </c>
      <c r="J8" s="11" t="s">
        <v>79</v>
      </c>
      <c r="K8" s="11" t="s">
        <v>255</v>
      </c>
      <c r="L8" s="109" t="s">
        <v>256</v>
      </c>
    </row>
    <row r="9" spans="1:12" x14ac:dyDescent="0.4">
      <c r="A9" s="24">
        <v>173</v>
      </c>
      <c r="B9" s="25" t="s">
        <v>250</v>
      </c>
      <c r="C9" s="63"/>
      <c r="G9" s="13" t="s">
        <v>252</v>
      </c>
      <c r="H9" s="15">
        <f>SUMIFS(因子内偏差平方,学部,G9)</f>
        <v>0</v>
      </c>
      <c r="I9" s="46">
        <f>社会学部データ数-1</f>
        <v>44</v>
      </c>
      <c r="J9" s="15">
        <f>H9/I9</f>
        <v>0</v>
      </c>
      <c r="K9" s="15" t="e">
        <f>J9/J10</f>
        <v>#DIV/0!</v>
      </c>
      <c r="L9" s="37" t="e">
        <f>(_xlfn.F.DIST(K9,I9,I10,TRUE))*2</f>
        <v>#DIV/0!</v>
      </c>
    </row>
    <row r="10" spans="1:12" ht="19.5" thickBot="1" x14ac:dyDescent="0.45">
      <c r="A10" s="24">
        <v>221</v>
      </c>
      <c r="B10" s="25" t="s">
        <v>250</v>
      </c>
      <c r="C10" s="63"/>
      <c r="G10" s="20" t="s">
        <v>253</v>
      </c>
      <c r="H10" s="21">
        <f>SUMIFS(因子内偏差平方,学部,G10)</f>
        <v>0</v>
      </c>
      <c r="I10" s="54">
        <f>理工学部データ数-1</f>
        <v>48</v>
      </c>
      <c r="J10" s="55">
        <f>H10/I10</f>
        <v>0</v>
      </c>
      <c r="K10" s="21"/>
      <c r="L10" s="21"/>
    </row>
    <row r="11" spans="1:12" x14ac:dyDescent="0.4">
      <c r="A11" s="24">
        <v>211</v>
      </c>
      <c r="B11" s="25" t="s">
        <v>250</v>
      </c>
      <c r="C11" s="63"/>
    </row>
    <row r="12" spans="1:12" ht="19.5" thickBot="1" x14ac:dyDescent="0.45">
      <c r="A12" s="24">
        <v>210</v>
      </c>
      <c r="B12" s="25" t="s">
        <v>250</v>
      </c>
      <c r="C12" s="63"/>
      <c r="G12" s="22" t="s">
        <v>83</v>
      </c>
      <c r="H12" s="8"/>
    </row>
    <row r="13" spans="1:12" x14ac:dyDescent="0.4">
      <c r="A13" s="24">
        <v>60</v>
      </c>
      <c r="B13" s="25" t="s">
        <v>250</v>
      </c>
      <c r="C13" s="63"/>
      <c r="G13" s="29" t="s">
        <v>84</v>
      </c>
      <c r="H13" s="30" t="e">
        <f>(社会学部平均-理工学部平均)/標準誤差SE</f>
        <v>#DIV/0!</v>
      </c>
      <c r="J13" s="35"/>
    </row>
    <row r="14" spans="1:12" x14ac:dyDescent="0.4">
      <c r="A14" s="24">
        <v>70</v>
      </c>
      <c r="B14" s="25" t="s">
        <v>250</v>
      </c>
      <c r="C14" s="63"/>
      <c r="G14" s="31" t="s">
        <v>85</v>
      </c>
      <c r="H14" s="45">
        <f>全データ数-COUNT(J3:J4)</f>
        <v>92</v>
      </c>
    </row>
    <row r="15" spans="1:12" x14ac:dyDescent="0.4">
      <c r="A15" s="24">
        <v>139</v>
      </c>
      <c r="B15" s="25" t="s">
        <v>250</v>
      </c>
      <c r="C15" s="63"/>
      <c r="G15" s="32" t="s">
        <v>86</v>
      </c>
      <c r="H15" s="39"/>
    </row>
    <row r="16" spans="1:12" x14ac:dyDescent="0.4">
      <c r="A16" s="24">
        <v>97</v>
      </c>
      <c r="B16" s="25" t="s">
        <v>250</v>
      </c>
      <c r="C16" s="63"/>
      <c r="G16" s="31" t="s">
        <v>87</v>
      </c>
      <c r="H16" s="58">
        <f>SQRT(共通分散/社会学部データ数+共通分散/理工学部データ数)</f>
        <v>0</v>
      </c>
    </row>
    <row r="17" spans="1:13" x14ac:dyDescent="0.4">
      <c r="A17" s="24">
        <v>98</v>
      </c>
      <c r="B17" s="25" t="s">
        <v>250</v>
      </c>
      <c r="C17" s="63"/>
      <c r="G17" s="110" t="s">
        <v>257</v>
      </c>
      <c r="H17" s="36" t="e">
        <f>(1-_xlfn.T.DIST(ABS(t値),自由度φ,TRUE))*2</f>
        <v>#DIV/0!</v>
      </c>
    </row>
    <row r="18" spans="1:13" x14ac:dyDescent="0.4">
      <c r="A18" s="24">
        <v>202</v>
      </c>
      <c r="B18" s="25" t="s">
        <v>250</v>
      </c>
      <c r="C18" s="63"/>
      <c r="G18" s="110" t="s">
        <v>258</v>
      </c>
      <c r="H18" s="33" t="e">
        <f>1-_xlfn.T.DIST(t値,自由度φ,TRUE)</f>
        <v>#DIV/0!</v>
      </c>
    </row>
    <row r="19" spans="1:13" ht="19.5" thickBot="1" x14ac:dyDescent="0.45">
      <c r="A19" s="24">
        <v>169</v>
      </c>
      <c r="B19" s="25" t="s">
        <v>250</v>
      </c>
      <c r="C19" s="63"/>
      <c r="G19" s="111" t="s">
        <v>259</v>
      </c>
      <c r="H19" s="34" t="e">
        <f>_xlfn.T.DIST(t値,自由度φ,TRUE)</f>
        <v>#DIV/0!</v>
      </c>
    </row>
    <row r="20" spans="1:13" x14ac:dyDescent="0.4">
      <c r="A20" s="24">
        <v>188</v>
      </c>
      <c r="B20" s="25" t="s">
        <v>250</v>
      </c>
      <c r="C20" s="63"/>
    </row>
    <row r="21" spans="1:13" ht="19.5" thickBot="1" x14ac:dyDescent="0.45">
      <c r="A21" s="24">
        <v>213</v>
      </c>
      <c r="B21" s="25" t="s">
        <v>250</v>
      </c>
      <c r="C21" s="63"/>
      <c r="G21" s="9" t="s">
        <v>72</v>
      </c>
    </row>
    <row r="22" spans="1:13" ht="20.25" x14ac:dyDescent="0.4">
      <c r="A22" s="24">
        <v>121</v>
      </c>
      <c r="B22" s="25" t="s">
        <v>250</v>
      </c>
      <c r="C22" s="63"/>
      <c r="G22" s="11" t="s">
        <v>73</v>
      </c>
      <c r="H22" s="11" t="s">
        <v>260</v>
      </c>
      <c r="I22" s="11" t="s">
        <v>74</v>
      </c>
      <c r="J22" s="11" t="s">
        <v>79</v>
      </c>
      <c r="K22" s="11" t="s">
        <v>131</v>
      </c>
      <c r="L22" s="11" t="s">
        <v>75</v>
      </c>
      <c r="M22" s="50" t="s">
        <v>95</v>
      </c>
    </row>
    <row r="23" spans="1:13" x14ac:dyDescent="0.4">
      <c r="A23" s="24">
        <v>65</v>
      </c>
      <c r="B23" s="25" t="s">
        <v>250</v>
      </c>
      <c r="C23" s="63"/>
      <c r="G23" s="13" t="s">
        <v>76</v>
      </c>
      <c r="H23" s="57"/>
      <c r="I23" s="46"/>
      <c r="J23" s="57"/>
      <c r="K23" s="15"/>
      <c r="L23" s="37"/>
      <c r="M23" s="51" t="e">
        <f>因子変動/合計変動</f>
        <v>#DIV/0!</v>
      </c>
    </row>
    <row r="24" spans="1:13" x14ac:dyDescent="0.4">
      <c r="A24" s="24">
        <v>93</v>
      </c>
      <c r="B24" s="25" t="s">
        <v>250</v>
      </c>
      <c r="C24" s="63"/>
      <c r="G24" s="13" t="s">
        <v>77</v>
      </c>
      <c r="H24" s="40"/>
      <c r="I24" s="46"/>
      <c r="J24" s="38"/>
      <c r="K24" s="15"/>
      <c r="L24" s="15"/>
      <c r="M24" s="52"/>
    </row>
    <row r="25" spans="1:13" ht="19.5" thickBot="1" x14ac:dyDescent="0.45">
      <c r="A25" s="24">
        <v>102</v>
      </c>
      <c r="B25" s="25" t="s">
        <v>250</v>
      </c>
      <c r="C25" s="63"/>
      <c r="G25" s="20" t="s">
        <v>78</v>
      </c>
      <c r="H25" s="42"/>
      <c r="I25" s="20"/>
      <c r="J25" s="42"/>
      <c r="K25" s="21"/>
      <c r="L25" s="21"/>
      <c r="M25" s="28"/>
    </row>
    <row r="26" spans="1:13" x14ac:dyDescent="0.4">
      <c r="A26" s="24">
        <v>210</v>
      </c>
      <c r="B26" s="25" t="s">
        <v>250</v>
      </c>
      <c r="C26" s="63"/>
    </row>
    <row r="27" spans="1:13" x14ac:dyDescent="0.4">
      <c r="A27" s="24">
        <v>279</v>
      </c>
      <c r="B27" s="25" t="s">
        <v>250</v>
      </c>
      <c r="C27" s="63"/>
    </row>
    <row r="28" spans="1:13" x14ac:dyDescent="0.4">
      <c r="A28" s="24">
        <v>224</v>
      </c>
      <c r="B28" s="25" t="s">
        <v>250</v>
      </c>
      <c r="C28" s="63"/>
    </row>
    <row r="29" spans="1:13" x14ac:dyDescent="0.4">
      <c r="A29" s="24">
        <v>116</v>
      </c>
      <c r="B29" s="25" t="s">
        <v>250</v>
      </c>
      <c r="C29" s="63"/>
    </row>
    <row r="30" spans="1:13" x14ac:dyDescent="0.4">
      <c r="A30" s="24">
        <v>138</v>
      </c>
      <c r="B30" s="25" t="s">
        <v>250</v>
      </c>
      <c r="C30" s="63"/>
      <c r="G30" s="22" t="s">
        <v>88</v>
      </c>
    </row>
    <row r="31" spans="1:13" ht="20.25" x14ac:dyDescent="0.4">
      <c r="A31" s="24">
        <v>135</v>
      </c>
      <c r="B31" s="25" t="s">
        <v>250</v>
      </c>
      <c r="C31" s="63"/>
      <c r="G31" s="47" t="s">
        <v>89</v>
      </c>
      <c r="H31" s="48" t="s">
        <v>90</v>
      </c>
    </row>
    <row r="32" spans="1:13" x14ac:dyDescent="0.4">
      <c r="A32" s="24">
        <v>73</v>
      </c>
      <c r="B32" s="25" t="s">
        <v>250</v>
      </c>
      <c r="C32" s="63"/>
      <c r="G32" s="47">
        <v>0.14000000000000001</v>
      </c>
      <c r="H32" s="49" t="s">
        <v>91</v>
      </c>
    </row>
    <row r="33" spans="1:8" x14ac:dyDescent="0.4">
      <c r="A33" s="24">
        <v>119</v>
      </c>
      <c r="B33" s="25" t="s">
        <v>250</v>
      </c>
      <c r="C33" s="63"/>
      <c r="G33" s="47">
        <v>0.06</v>
      </c>
      <c r="H33" s="49" t="s">
        <v>92</v>
      </c>
    </row>
    <row r="34" spans="1:8" x14ac:dyDescent="0.4">
      <c r="A34" s="24">
        <v>216</v>
      </c>
      <c r="B34" s="25" t="s">
        <v>250</v>
      </c>
      <c r="C34" s="63"/>
      <c r="G34" s="47">
        <v>0.01</v>
      </c>
      <c r="H34" s="49" t="s">
        <v>93</v>
      </c>
    </row>
    <row r="35" spans="1:8" x14ac:dyDescent="0.4">
      <c r="A35" s="24">
        <v>207</v>
      </c>
      <c r="B35" s="25" t="s">
        <v>250</v>
      </c>
      <c r="C35" s="63"/>
      <c r="G35" s="47">
        <v>0</v>
      </c>
      <c r="H35" s="49" t="s">
        <v>94</v>
      </c>
    </row>
    <row r="36" spans="1:8" x14ac:dyDescent="0.4">
      <c r="A36" s="24">
        <v>181</v>
      </c>
      <c r="B36" s="25" t="s">
        <v>250</v>
      </c>
      <c r="C36" s="63"/>
    </row>
    <row r="37" spans="1:8" x14ac:dyDescent="0.4">
      <c r="A37" s="24">
        <v>68</v>
      </c>
      <c r="B37" s="25" t="s">
        <v>250</v>
      </c>
      <c r="C37" s="63"/>
    </row>
    <row r="38" spans="1:8" x14ac:dyDescent="0.4">
      <c r="A38" s="24">
        <v>106</v>
      </c>
      <c r="B38" s="25" t="s">
        <v>250</v>
      </c>
      <c r="C38" s="63"/>
    </row>
    <row r="39" spans="1:8" x14ac:dyDescent="0.4">
      <c r="A39" s="24">
        <v>264</v>
      </c>
      <c r="B39" s="25" t="s">
        <v>250</v>
      </c>
      <c r="C39" s="63"/>
    </row>
    <row r="40" spans="1:8" x14ac:dyDescent="0.4">
      <c r="A40" s="24">
        <v>172</v>
      </c>
      <c r="B40" s="25" t="s">
        <v>250</v>
      </c>
      <c r="C40" s="63"/>
    </row>
    <row r="41" spans="1:8" x14ac:dyDescent="0.4">
      <c r="A41" s="24">
        <v>246</v>
      </c>
      <c r="B41" s="25" t="s">
        <v>250</v>
      </c>
      <c r="C41" s="63"/>
    </row>
    <row r="42" spans="1:8" x14ac:dyDescent="0.4">
      <c r="A42" s="24">
        <v>244</v>
      </c>
      <c r="B42" s="25" t="s">
        <v>250</v>
      </c>
      <c r="C42" s="63"/>
    </row>
    <row r="43" spans="1:8" x14ac:dyDescent="0.4">
      <c r="A43" s="24">
        <v>233</v>
      </c>
      <c r="B43" s="25" t="s">
        <v>250</v>
      </c>
      <c r="C43" s="63"/>
    </row>
    <row r="44" spans="1:8" x14ac:dyDescent="0.4">
      <c r="A44" s="24">
        <v>262</v>
      </c>
      <c r="B44" s="25" t="s">
        <v>250</v>
      </c>
      <c r="C44" s="63"/>
    </row>
    <row r="45" spans="1:8" x14ac:dyDescent="0.4">
      <c r="A45" s="24">
        <v>162</v>
      </c>
      <c r="B45" s="25" t="s">
        <v>250</v>
      </c>
      <c r="C45" s="63"/>
    </row>
    <row r="46" spans="1:8" x14ac:dyDescent="0.4">
      <c r="A46" s="24">
        <v>293</v>
      </c>
      <c r="B46" s="25" t="s">
        <v>250</v>
      </c>
      <c r="C46" s="63"/>
    </row>
    <row r="47" spans="1:8" x14ac:dyDescent="0.4">
      <c r="A47" s="24">
        <v>224</v>
      </c>
      <c r="B47" s="25" t="s">
        <v>261</v>
      </c>
      <c r="C47" s="63"/>
    </row>
    <row r="48" spans="1:8" x14ac:dyDescent="0.4">
      <c r="A48" s="24">
        <v>187</v>
      </c>
      <c r="B48" s="25" t="s">
        <v>261</v>
      </c>
      <c r="C48" s="63"/>
    </row>
    <row r="49" spans="1:3" x14ac:dyDescent="0.4">
      <c r="A49" s="24">
        <v>245</v>
      </c>
      <c r="B49" s="25" t="s">
        <v>261</v>
      </c>
      <c r="C49" s="63"/>
    </row>
    <row r="50" spans="1:3" x14ac:dyDescent="0.4">
      <c r="A50" s="24">
        <v>304</v>
      </c>
      <c r="B50" s="25" t="s">
        <v>261</v>
      </c>
      <c r="C50" s="63"/>
    </row>
    <row r="51" spans="1:3" x14ac:dyDescent="0.4">
      <c r="A51" s="24">
        <v>160</v>
      </c>
      <c r="B51" s="25" t="s">
        <v>261</v>
      </c>
      <c r="C51" s="63"/>
    </row>
    <row r="52" spans="1:3" x14ac:dyDescent="0.4">
      <c r="A52" s="24">
        <v>141</v>
      </c>
      <c r="B52" s="25" t="s">
        <v>261</v>
      </c>
      <c r="C52" s="63"/>
    </row>
    <row r="53" spans="1:3" x14ac:dyDescent="0.4">
      <c r="A53" s="24">
        <v>239</v>
      </c>
      <c r="B53" s="25" t="s">
        <v>261</v>
      </c>
      <c r="C53" s="63"/>
    </row>
    <row r="54" spans="1:3" x14ac:dyDescent="0.4">
      <c r="A54" s="24">
        <v>214</v>
      </c>
      <c r="B54" s="25" t="s">
        <v>261</v>
      </c>
      <c r="C54" s="63"/>
    </row>
    <row r="55" spans="1:3" x14ac:dyDescent="0.4">
      <c r="A55" s="24">
        <v>243</v>
      </c>
      <c r="B55" s="25" t="s">
        <v>261</v>
      </c>
      <c r="C55" s="63"/>
    </row>
    <row r="56" spans="1:3" x14ac:dyDescent="0.4">
      <c r="A56" s="24">
        <v>227</v>
      </c>
      <c r="B56" s="25" t="s">
        <v>261</v>
      </c>
      <c r="C56" s="63"/>
    </row>
    <row r="57" spans="1:3" x14ac:dyDescent="0.4">
      <c r="A57" s="24">
        <v>252</v>
      </c>
      <c r="B57" s="25" t="s">
        <v>261</v>
      </c>
      <c r="C57" s="63"/>
    </row>
    <row r="58" spans="1:3" x14ac:dyDescent="0.4">
      <c r="A58" s="24">
        <v>72</v>
      </c>
      <c r="B58" s="25" t="s">
        <v>261</v>
      </c>
      <c r="C58" s="63"/>
    </row>
    <row r="59" spans="1:3" x14ac:dyDescent="0.4">
      <c r="A59" s="24">
        <v>303</v>
      </c>
      <c r="B59" s="25" t="s">
        <v>261</v>
      </c>
      <c r="C59" s="63"/>
    </row>
    <row r="60" spans="1:3" x14ac:dyDescent="0.4">
      <c r="A60" s="24">
        <v>156</v>
      </c>
      <c r="B60" s="25" t="s">
        <v>261</v>
      </c>
      <c r="C60" s="63"/>
    </row>
    <row r="61" spans="1:3" x14ac:dyDescent="0.4">
      <c r="A61" s="24">
        <v>130</v>
      </c>
      <c r="B61" s="25" t="s">
        <v>261</v>
      </c>
      <c r="C61" s="63"/>
    </row>
    <row r="62" spans="1:3" x14ac:dyDescent="0.4">
      <c r="A62" s="24">
        <v>103</v>
      </c>
      <c r="B62" s="25" t="s">
        <v>261</v>
      </c>
      <c r="C62" s="63"/>
    </row>
    <row r="63" spans="1:3" x14ac:dyDescent="0.4">
      <c r="A63" s="24">
        <v>276</v>
      </c>
      <c r="B63" s="25" t="s">
        <v>261</v>
      </c>
      <c r="C63" s="63"/>
    </row>
    <row r="64" spans="1:3" x14ac:dyDescent="0.4">
      <c r="A64" s="24">
        <v>175</v>
      </c>
      <c r="B64" s="25" t="s">
        <v>261</v>
      </c>
      <c r="C64" s="63"/>
    </row>
    <row r="65" spans="1:3" x14ac:dyDescent="0.4">
      <c r="A65" s="26">
        <v>218</v>
      </c>
      <c r="B65" s="26" t="s">
        <v>261</v>
      </c>
      <c r="C65" s="63"/>
    </row>
    <row r="66" spans="1:3" x14ac:dyDescent="0.4">
      <c r="A66" s="26">
        <v>245</v>
      </c>
      <c r="B66" s="26" t="s">
        <v>261</v>
      </c>
      <c r="C66" s="63"/>
    </row>
    <row r="67" spans="1:3" x14ac:dyDescent="0.4">
      <c r="A67" s="26">
        <v>137</v>
      </c>
      <c r="B67" s="26" t="s">
        <v>261</v>
      </c>
      <c r="C67" s="63"/>
    </row>
    <row r="68" spans="1:3" x14ac:dyDescent="0.4">
      <c r="A68" s="26">
        <v>78</v>
      </c>
      <c r="B68" s="26" t="s">
        <v>261</v>
      </c>
      <c r="C68" s="63"/>
    </row>
    <row r="69" spans="1:3" x14ac:dyDescent="0.4">
      <c r="A69" s="26">
        <v>117</v>
      </c>
      <c r="B69" s="26" t="s">
        <v>261</v>
      </c>
      <c r="C69" s="63"/>
    </row>
    <row r="70" spans="1:3" x14ac:dyDescent="0.4">
      <c r="A70" s="26">
        <v>117</v>
      </c>
      <c r="B70" s="26" t="s">
        <v>261</v>
      </c>
      <c r="C70" s="63"/>
    </row>
    <row r="71" spans="1:3" x14ac:dyDescent="0.4">
      <c r="A71" s="26">
        <v>220</v>
      </c>
      <c r="B71" s="26" t="s">
        <v>261</v>
      </c>
      <c r="C71" s="63"/>
    </row>
    <row r="72" spans="1:3" x14ac:dyDescent="0.4">
      <c r="A72" s="26">
        <v>317</v>
      </c>
      <c r="B72" s="26" t="s">
        <v>261</v>
      </c>
      <c r="C72" s="63"/>
    </row>
    <row r="73" spans="1:3" x14ac:dyDescent="0.4">
      <c r="A73" s="26">
        <v>218</v>
      </c>
      <c r="B73" s="26" t="s">
        <v>261</v>
      </c>
      <c r="C73" s="63"/>
    </row>
    <row r="74" spans="1:3" x14ac:dyDescent="0.4">
      <c r="A74" s="26">
        <v>149</v>
      </c>
      <c r="B74" s="26" t="s">
        <v>261</v>
      </c>
      <c r="C74" s="63"/>
    </row>
    <row r="75" spans="1:3" x14ac:dyDescent="0.4">
      <c r="A75" s="26">
        <v>137</v>
      </c>
      <c r="B75" s="26" t="s">
        <v>261</v>
      </c>
      <c r="C75" s="63"/>
    </row>
    <row r="76" spans="1:3" x14ac:dyDescent="0.4">
      <c r="A76" s="26">
        <v>147</v>
      </c>
      <c r="B76" s="26" t="s">
        <v>261</v>
      </c>
      <c r="C76" s="63"/>
    </row>
    <row r="77" spans="1:3" x14ac:dyDescent="0.4">
      <c r="A77" s="26">
        <v>109</v>
      </c>
      <c r="B77" s="26" t="s">
        <v>261</v>
      </c>
      <c r="C77" s="63"/>
    </row>
    <row r="78" spans="1:3" x14ac:dyDescent="0.4">
      <c r="A78" s="26">
        <v>153</v>
      </c>
      <c r="B78" s="26" t="s">
        <v>261</v>
      </c>
      <c r="C78" s="63"/>
    </row>
    <row r="79" spans="1:3" x14ac:dyDescent="0.4">
      <c r="A79" s="26">
        <v>230</v>
      </c>
      <c r="B79" s="26" t="s">
        <v>261</v>
      </c>
      <c r="C79" s="63"/>
    </row>
    <row r="80" spans="1:3" x14ac:dyDescent="0.4">
      <c r="A80" s="26">
        <v>231</v>
      </c>
      <c r="B80" s="26" t="s">
        <v>261</v>
      </c>
      <c r="C80" s="63"/>
    </row>
    <row r="81" spans="1:3" x14ac:dyDescent="0.4">
      <c r="A81" s="26">
        <v>178</v>
      </c>
      <c r="B81" s="26" t="s">
        <v>261</v>
      </c>
      <c r="C81" s="63"/>
    </row>
    <row r="82" spans="1:3" x14ac:dyDescent="0.4">
      <c r="A82" s="26">
        <v>75</v>
      </c>
      <c r="B82" s="26" t="s">
        <v>261</v>
      </c>
      <c r="C82" s="63"/>
    </row>
    <row r="83" spans="1:3" x14ac:dyDescent="0.4">
      <c r="A83" s="26">
        <v>116</v>
      </c>
      <c r="B83" s="26" t="s">
        <v>261</v>
      </c>
      <c r="C83" s="63"/>
    </row>
    <row r="84" spans="1:3" x14ac:dyDescent="0.4">
      <c r="A84" s="26">
        <v>275</v>
      </c>
      <c r="B84" s="26" t="s">
        <v>261</v>
      </c>
      <c r="C84" s="63"/>
    </row>
    <row r="85" spans="1:3" x14ac:dyDescent="0.4">
      <c r="A85" s="26">
        <v>200</v>
      </c>
      <c r="B85" s="26" t="s">
        <v>261</v>
      </c>
      <c r="C85" s="63"/>
    </row>
    <row r="86" spans="1:3" x14ac:dyDescent="0.4">
      <c r="A86" s="26">
        <v>285</v>
      </c>
      <c r="B86" s="26" t="s">
        <v>261</v>
      </c>
      <c r="C86" s="63"/>
    </row>
    <row r="87" spans="1:3" x14ac:dyDescent="0.4">
      <c r="A87" s="26">
        <v>259</v>
      </c>
      <c r="B87" s="26" t="s">
        <v>261</v>
      </c>
      <c r="C87" s="63"/>
    </row>
    <row r="88" spans="1:3" x14ac:dyDescent="0.4">
      <c r="A88" s="26">
        <v>250</v>
      </c>
      <c r="B88" s="26" t="s">
        <v>261</v>
      </c>
      <c r="C88" s="63"/>
    </row>
    <row r="89" spans="1:3" x14ac:dyDescent="0.4">
      <c r="A89" s="26">
        <v>287</v>
      </c>
      <c r="B89" s="26" t="s">
        <v>261</v>
      </c>
      <c r="C89" s="63"/>
    </row>
    <row r="90" spans="1:3" x14ac:dyDescent="0.4">
      <c r="A90" s="26">
        <v>164</v>
      </c>
      <c r="B90" s="26" t="s">
        <v>261</v>
      </c>
      <c r="C90" s="63"/>
    </row>
    <row r="91" spans="1:3" x14ac:dyDescent="0.4">
      <c r="A91" s="26">
        <v>309</v>
      </c>
      <c r="B91" s="26" t="s">
        <v>261</v>
      </c>
      <c r="C91" s="63"/>
    </row>
    <row r="92" spans="1:3" x14ac:dyDescent="0.4">
      <c r="A92" s="26">
        <v>150</v>
      </c>
      <c r="B92" s="26" t="s">
        <v>261</v>
      </c>
      <c r="C92" s="63"/>
    </row>
    <row r="93" spans="1:3" x14ac:dyDescent="0.4">
      <c r="A93" s="26">
        <v>155</v>
      </c>
      <c r="B93" s="26" t="s">
        <v>261</v>
      </c>
      <c r="C93" s="63"/>
    </row>
    <row r="94" spans="1:3" x14ac:dyDescent="0.4">
      <c r="A94" s="26">
        <v>300</v>
      </c>
      <c r="B94" s="26" t="s">
        <v>261</v>
      </c>
      <c r="C94" s="63"/>
    </row>
    <row r="95" spans="1:3" x14ac:dyDescent="0.4">
      <c r="A95" s="26">
        <v>272</v>
      </c>
      <c r="B95" s="26" t="s">
        <v>261</v>
      </c>
      <c r="C95" s="63"/>
    </row>
    <row r="1001" spans="1:19" ht="19.5" thickBot="1" x14ac:dyDescent="0.45">
      <c r="A1001" s="27"/>
      <c r="B1001" s="27"/>
      <c r="F1001" s="28"/>
      <c r="G1001" s="28"/>
      <c r="H1001" s="28"/>
      <c r="I1001" s="28"/>
      <c r="J1001" s="28"/>
      <c r="K1001" s="28"/>
      <c r="L1001" s="28"/>
      <c r="M1001" s="28"/>
      <c r="N1001" s="28"/>
      <c r="O1001" s="28"/>
      <c r="P1001" s="28"/>
      <c r="Q1001" s="28"/>
      <c r="R1001" s="28"/>
      <c r="S1001" s="28"/>
    </row>
    <row r="2501" spans="1:5" ht="19.5" thickBot="1" x14ac:dyDescent="0.45">
      <c r="A2501" s="27"/>
      <c r="B2501" s="27"/>
      <c r="E2501" s="44"/>
    </row>
  </sheetData>
  <phoneticPr fontId="3"/>
  <conditionalFormatting sqref="G13:H19">
    <cfRule type="expression" dxfId="22" priority="7">
      <formula>#REF!&lt;#REF!</formula>
    </cfRule>
  </conditionalFormatting>
  <conditionalFormatting sqref="H17:H19">
    <cfRule type="expression" dxfId="21" priority="5">
      <formula>#REF!&lt;0.01</formula>
    </cfRule>
    <cfRule type="expression" dxfId="20" priority="6">
      <formula>#REF!&lt;0.05</formula>
    </cfRule>
  </conditionalFormatting>
  <conditionalFormatting sqref="L9">
    <cfRule type="expression" dxfId="19" priority="3">
      <formula>$L9&lt;0.01</formula>
    </cfRule>
    <cfRule type="expression" dxfId="18" priority="4">
      <formula>$L9&lt;0.05</formula>
    </cfRule>
  </conditionalFormatting>
  <conditionalFormatting sqref="L23">
    <cfRule type="expression" dxfId="17" priority="1">
      <formula>$L23&lt;0.01</formula>
    </cfRule>
    <cfRule type="expression" dxfId="16" priority="2">
      <formula>$L23&lt;0.05</formula>
    </cfRule>
  </conditionalFormatting>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01"/>
  <sheetViews>
    <sheetView workbookViewId="0"/>
  </sheetViews>
  <sheetFormatPr defaultRowHeight="18.75" x14ac:dyDescent="0.4"/>
  <cols>
    <col min="1" max="1" width="9" style="26"/>
    <col min="2" max="2" width="13.875" style="26" bestFit="1" customWidth="1"/>
    <col min="3" max="3" width="16" style="56" customWidth="1"/>
    <col min="4" max="4" width="16.5" style="41" customWidth="1"/>
    <col min="5" max="5" width="15.375" style="43" customWidth="1"/>
    <col min="6" max="6" width="9" style="10"/>
    <col min="7" max="7" width="15.875" style="10" customWidth="1"/>
    <col min="8" max="8" width="14.75" style="10" customWidth="1"/>
    <col min="9" max="9" width="9" style="10"/>
    <col min="10" max="10" width="12.875" style="10" customWidth="1"/>
    <col min="11" max="11" width="8.25" style="10" customWidth="1"/>
    <col min="12" max="12" width="16.875" style="10" bestFit="1" customWidth="1"/>
    <col min="13" max="19" width="9" style="10"/>
  </cols>
  <sheetData>
    <row r="1" spans="1:13" ht="19.5" thickBot="1" x14ac:dyDescent="0.45">
      <c r="A1" s="23" t="s">
        <v>248</v>
      </c>
      <c r="B1" s="23" t="s">
        <v>249</v>
      </c>
      <c r="C1" s="23" t="s">
        <v>243</v>
      </c>
      <c r="D1" s="23" t="s">
        <v>244</v>
      </c>
      <c r="E1" s="23" t="s">
        <v>245</v>
      </c>
      <c r="G1" s="9" t="s">
        <v>68</v>
      </c>
    </row>
    <row r="2" spans="1:13" x14ac:dyDescent="0.4">
      <c r="A2" s="24">
        <v>163</v>
      </c>
      <c r="B2" s="25" t="s">
        <v>250</v>
      </c>
      <c r="C2" s="63">
        <f t="shared" ref="C2:C65" si="0">(INDEX(概要,MATCH(学部,因子,0),4)-全平均)^2</f>
        <v>25.685486645540845</v>
      </c>
      <c r="D2" s="41">
        <f t="shared" ref="D2:D65" si="1">(利用時間-INDEX(概要,MATCH(学部,因子,0),4))^2</f>
        <v>64</v>
      </c>
      <c r="E2" s="43">
        <f t="shared" ref="E2:E65" si="2">(利用時間-全平均)^2</f>
        <v>170.7748483476683</v>
      </c>
      <c r="G2" s="11" t="s">
        <v>69</v>
      </c>
      <c r="H2" s="11" t="s">
        <v>251</v>
      </c>
      <c r="I2" s="11" t="s">
        <v>128</v>
      </c>
      <c r="J2" s="11" t="s">
        <v>70</v>
      </c>
      <c r="K2" s="11" t="s">
        <v>246</v>
      </c>
    </row>
    <row r="3" spans="1:13" x14ac:dyDescent="0.4">
      <c r="A3" s="24">
        <v>224</v>
      </c>
      <c r="B3" s="25" t="s">
        <v>250</v>
      </c>
      <c r="C3" s="63">
        <f t="shared" si="0"/>
        <v>25.685486645540845</v>
      </c>
      <c r="D3" s="41">
        <f t="shared" si="1"/>
        <v>2809</v>
      </c>
      <c r="E3" s="43">
        <f t="shared" si="2"/>
        <v>2297.4684653689465</v>
      </c>
      <c r="G3" s="12" t="s">
        <v>252</v>
      </c>
      <c r="H3" s="13">
        <f>COUNTIF(学部,因子)</f>
        <v>45</v>
      </c>
      <c r="I3" s="13">
        <f>社会学部データ数-1</f>
        <v>44</v>
      </c>
      <c r="J3" s="14">
        <f>AVERAGEIFS(利用時間,学部,因子)</f>
        <v>171</v>
      </c>
      <c r="K3" s="15">
        <f>SUMIFS(因子内偏差平方,学部,因子)/(H3-1)</f>
        <v>4153.409090909091</v>
      </c>
    </row>
    <row r="4" spans="1:13" x14ac:dyDescent="0.4">
      <c r="A4" s="24">
        <v>223</v>
      </c>
      <c r="B4" s="25" t="s">
        <v>250</v>
      </c>
      <c r="C4" s="63">
        <f t="shared" si="0"/>
        <v>25.685486645540845</v>
      </c>
      <c r="D4" s="41">
        <f t="shared" si="1"/>
        <v>2704</v>
      </c>
      <c r="E4" s="43">
        <f t="shared" si="2"/>
        <v>2202.6046355817125</v>
      </c>
      <c r="G4" s="12" t="s">
        <v>262</v>
      </c>
      <c r="H4" s="13">
        <f>COUNTIF(学部,因子)</f>
        <v>44</v>
      </c>
      <c r="I4" s="10">
        <f>文学部データ数-1</f>
        <v>43</v>
      </c>
      <c r="J4" s="14">
        <f>AVERAGEIFS(利用時間,学部,因子)</f>
        <v>155.31818181818181</v>
      </c>
      <c r="K4" s="15">
        <f>SUMIFS(因子内偏差平方,学部,因子)/(H4-1)</f>
        <v>3526.2684989429172</v>
      </c>
    </row>
    <row r="5" spans="1:13" x14ac:dyDescent="0.4">
      <c r="A5" s="24">
        <v>173</v>
      </c>
      <c r="B5" s="25" t="s">
        <v>250</v>
      </c>
      <c r="C5" s="63">
        <f t="shared" si="0"/>
        <v>25.685486645540845</v>
      </c>
      <c r="D5" s="41">
        <f t="shared" si="1"/>
        <v>4</v>
      </c>
      <c r="E5" s="43">
        <f t="shared" si="2"/>
        <v>9.4131462200089775</v>
      </c>
      <c r="G5" s="112" t="s">
        <v>263</v>
      </c>
      <c r="H5" s="13">
        <f>COUNTIF(学部,因子)</f>
        <v>43</v>
      </c>
      <c r="I5" s="10">
        <f>経済学部データ数-1</f>
        <v>42</v>
      </c>
      <c r="J5" s="14">
        <f>AVERAGEIFS(利用時間,学部,因子)</f>
        <v>177.2093023255814</v>
      </c>
      <c r="K5" s="15">
        <f>SUMIFS(因子内偏差平方,学部,因子)/(H5-1)</f>
        <v>3029.6456256921369</v>
      </c>
    </row>
    <row r="6" spans="1:13" x14ac:dyDescent="0.4">
      <c r="A6" s="24">
        <v>148</v>
      </c>
      <c r="B6" s="25" t="s">
        <v>250</v>
      </c>
      <c r="C6" s="63">
        <f t="shared" si="0"/>
        <v>25.685486645540845</v>
      </c>
      <c r="D6" s="41">
        <f t="shared" si="1"/>
        <v>529</v>
      </c>
      <c r="E6" s="43">
        <f t="shared" si="2"/>
        <v>787.81740153915734</v>
      </c>
      <c r="G6" s="112" t="s">
        <v>264</v>
      </c>
      <c r="H6" s="13">
        <f>COUNTIF(学部,因子)</f>
        <v>54</v>
      </c>
      <c r="I6" s="10">
        <f>法学部データ数-1</f>
        <v>53</v>
      </c>
      <c r="J6" s="14">
        <f>AVERAGEIFS(利用時間,学部,因子)</f>
        <v>175.5185185185185</v>
      </c>
      <c r="K6" s="15">
        <f>SUMIFS(因子内偏差平方,学部,因子)/(H6-1)</f>
        <v>4320.1788958770085</v>
      </c>
    </row>
    <row r="7" spans="1:13" x14ac:dyDescent="0.4">
      <c r="A7" s="24">
        <v>123</v>
      </c>
      <c r="B7" s="25" t="s">
        <v>250</v>
      </c>
      <c r="C7" s="63">
        <f t="shared" si="0"/>
        <v>25.685486645540845</v>
      </c>
      <c r="D7" s="41">
        <f t="shared" si="1"/>
        <v>2304</v>
      </c>
      <c r="E7" s="43">
        <f t="shared" si="2"/>
        <v>2816.2216568583058</v>
      </c>
      <c r="G7" s="112" t="s">
        <v>261</v>
      </c>
      <c r="H7" s="13">
        <f>COUNTIF(学部,因子)</f>
        <v>49</v>
      </c>
      <c r="I7" s="13">
        <f>理工学部データ数-1</f>
        <v>48</v>
      </c>
      <c r="J7" s="14">
        <f>AVERAGEIFS(利用時間,学部,因子)</f>
        <v>198.9591836734694</v>
      </c>
      <c r="K7" s="15">
        <f>SUMIFS(因子内偏差平方,学部,因子)/(H7-1)</f>
        <v>4767.2066326530612</v>
      </c>
    </row>
    <row r="8" spans="1:13" ht="19.5" thickBot="1" x14ac:dyDescent="0.45">
      <c r="A8" s="24">
        <v>261</v>
      </c>
      <c r="B8" s="25" t="s">
        <v>250</v>
      </c>
      <c r="C8" s="63">
        <f t="shared" si="0"/>
        <v>25.685486645540845</v>
      </c>
      <c r="D8" s="41">
        <f t="shared" si="1"/>
        <v>8100</v>
      </c>
      <c r="E8" s="43">
        <f t="shared" si="2"/>
        <v>7213.4301674966073</v>
      </c>
      <c r="G8" s="16" t="s">
        <v>71</v>
      </c>
      <c r="H8" s="17">
        <f>SUM(H3:H7)</f>
        <v>235</v>
      </c>
      <c r="I8" s="17">
        <f>SUM(I3:I7)</f>
        <v>230</v>
      </c>
      <c r="J8" s="18">
        <f>AVERAGE(利用時間)</f>
        <v>176.06808510638297</v>
      </c>
      <c r="K8" s="18">
        <f>SUM(全体偏差平方)/(H8-1)</f>
        <v>4125.0808146935797</v>
      </c>
    </row>
    <row r="9" spans="1:13" x14ac:dyDescent="0.4">
      <c r="A9" s="24">
        <v>173</v>
      </c>
      <c r="B9" s="25" t="s">
        <v>250</v>
      </c>
      <c r="C9" s="63">
        <f t="shared" si="0"/>
        <v>25.685486645540845</v>
      </c>
      <c r="D9" s="41">
        <f t="shared" si="1"/>
        <v>4</v>
      </c>
      <c r="E9" s="43">
        <f t="shared" si="2"/>
        <v>9.4131462200089775</v>
      </c>
      <c r="H9" s="13"/>
      <c r="I9" s="14"/>
      <c r="J9" s="15"/>
    </row>
    <row r="10" spans="1:13" ht="19.5" thickBot="1" x14ac:dyDescent="0.45">
      <c r="A10" s="24">
        <v>221</v>
      </c>
      <c r="B10" s="25" t="s">
        <v>250</v>
      </c>
      <c r="C10" s="63">
        <f t="shared" si="0"/>
        <v>25.685486645540845</v>
      </c>
      <c r="D10" s="41">
        <f t="shared" si="1"/>
        <v>2500</v>
      </c>
      <c r="E10" s="43">
        <f t="shared" si="2"/>
        <v>2018.8769760072441</v>
      </c>
      <c r="G10" s="9" t="s">
        <v>266</v>
      </c>
    </row>
    <row r="11" spans="1:13" x14ac:dyDescent="0.4">
      <c r="A11" s="24">
        <v>211</v>
      </c>
      <c r="B11" s="25" t="s">
        <v>250</v>
      </c>
      <c r="C11" s="63">
        <f t="shared" si="0"/>
        <v>25.685486645540845</v>
      </c>
      <c r="D11" s="41">
        <f t="shared" si="1"/>
        <v>1600</v>
      </c>
      <c r="E11" s="43">
        <f t="shared" si="2"/>
        <v>1220.2386781349035</v>
      </c>
      <c r="G11" s="50" t="s">
        <v>73</v>
      </c>
      <c r="H11" s="50" t="s">
        <v>267</v>
      </c>
      <c r="I11" s="50" t="s">
        <v>268</v>
      </c>
      <c r="J11" s="50" t="s">
        <v>269</v>
      </c>
      <c r="K11" s="50" t="s">
        <v>270</v>
      </c>
      <c r="L11" s="50" t="s">
        <v>271</v>
      </c>
    </row>
    <row r="12" spans="1:13" x14ac:dyDescent="0.4">
      <c r="A12" s="24">
        <v>210</v>
      </c>
      <c r="B12" s="25" t="s">
        <v>250</v>
      </c>
      <c r="C12" s="63">
        <f t="shared" si="0"/>
        <v>25.685486645540845</v>
      </c>
      <c r="D12" s="41">
        <f t="shared" si="1"/>
        <v>1521</v>
      </c>
      <c r="E12" s="43">
        <f t="shared" si="2"/>
        <v>1151.3748483476695</v>
      </c>
      <c r="G12" s="52" t="s">
        <v>272</v>
      </c>
      <c r="H12" s="14">
        <v>5302.7288474343095</v>
      </c>
      <c r="I12" s="113">
        <v>4</v>
      </c>
      <c r="J12" s="14">
        <v>1325.6822118585774</v>
      </c>
      <c r="K12" s="14">
        <v>1.2276032567073594</v>
      </c>
      <c r="L12" s="114">
        <v>0.29985761548519363</v>
      </c>
      <c r="M12" s="115"/>
    </row>
    <row r="13" spans="1:13" ht="19.5" thickBot="1" x14ac:dyDescent="0.45">
      <c r="A13" s="24">
        <v>60</v>
      </c>
      <c r="B13" s="25" t="s">
        <v>250</v>
      </c>
      <c r="C13" s="63">
        <f t="shared" si="0"/>
        <v>25.685486645540845</v>
      </c>
      <c r="D13" s="41">
        <f t="shared" si="1"/>
        <v>12321</v>
      </c>
      <c r="E13" s="43">
        <f t="shared" si="2"/>
        <v>13471.800380262559</v>
      </c>
      <c r="G13" s="28" t="s">
        <v>273</v>
      </c>
      <c r="H13" s="116">
        <v>248375.77373758759</v>
      </c>
      <c r="I13" s="28">
        <v>230</v>
      </c>
      <c r="J13" s="116">
        <v>1079.894668424294</v>
      </c>
      <c r="K13" s="28"/>
      <c r="L13" s="28"/>
    </row>
    <row r="14" spans="1:13" x14ac:dyDescent="0.4">
      <c r="A14" s="24">
        <v>70</v>
      </c>
      <c r="B14" s="25" t="s">
        <v>250</v>
      </c>
      <c r="C14" s="63">
        <f t="shared" si="0"/>
        <v>25.685486645540845</v>
      </c>
      <c r="D14" s="41">
        <f t="shared" si="1"/>
        <v>10201</v>
      </c>
      <c r="E14" s="43">
        <f t="shared" si="2"/>
        <v>11250.4386781349</v>
      </c>
    </row>
    <row r="15" spans="1:13" ht="19.5" thickBot="1" x14ac:dyDescent="0.45">
      <c r="A15" s="24">
        <v>139</v>
      </c>
      <c r="B15" s="25" t="s">
        <v>250</v>
      </c>
      <c r="C15" s="63">
        <f t="shared" si="0"/>
        <v>25.685486645540845</v>
      </c>
      <c r="D15" s="41">
        <f t="shared" si="1"/>
        <v>1024</v>
      </c>
      <c r="E15" s="43">
        <f t="shared" si="2"/>
        <v>1374.0429334540506</v>
      </c>
      <c r="G15" s="9" t="s">
        <v>274</v>
      </c>
    </row>
    <row r="16" spans="1:13" ht="20.25" x14ac:dyDescent="0.4">
      <c r="A16" s="24">
        <v>97</v>
      </c>
      <c r="B16" s="25" t="s">
        <v>250</v>
      </c>
      <c r="C16" s="63">
        <f t="shared" si="0"/>
        <v>25.685486645540845</v>
      </c>
      <c r="D16" s="41">
        <f t="shared" si="1"/>
        <v>5476</v>
      </c>
      <c r="E16" s="43">
        <f t="shared" si="2"/>
        <v>6251.7620823902198</v>
      </c>
      <c r="G16" s="11" t="s">
        <v>73</v>
      </c>
      <c r="H16" s="11" t="s">
        <v>260</v>
      </c>
      <c r="I16" s="11" t="s">
        <v>275</v>
      </c>
      <c r="J16" s="11" t="s">
        <v>79</v>
      </c>
      <c r="K16" s="11" t="s">
        <v>276</v>
      </c>
      <c r="L16" s="11" t="s">
        <v>75</v>
      </c>
      <c r="M16" s="50" t="s">
        <v>277</v>
      </c>
    </row>
    <row r="17" spans="1:13" x14ac:dyDescent="0.4">
      <c r="A17" s="24">
        <v>98</v>
      </c>
      <c r="B17" s="25" t="s">
        <v>250</v>
      </c>
      <c r="C17" s="63">
        <f t="shared" si="0"/>
        <v>25.685486645540845</v>
      </c>
      <c r="D17" s="41">
        <f t="shared" si="1"/>
        <v>5329</v>
      </c>
      <c r="E17" s="43">
        <f t="shared" si="2"/>
        <v>6094.6259121774538</v>
      </c>
      <c r="G17" s="13" t="s">
        <v>76</v>
      </c>
      <c r="H17" s="57"/>
      <c r="I17" s="46"/>
      <c r="J17" s="57"/>
      <c r="K17" s="15"/>
      <c r="L17" s="37"/>
      <c r="M17" s="51"/>
    </row>
    <row r="18" spans="1:13" x14ac:dyDescent="0.4">
      <c r="A18" s="24">
        <v>202</v>
      </c>
      <c r="B18" s="25" t="s">
        <v>250</v>
      </c>
      <c r="C18" s="63">
        <f t="shared" si="0"/>
        <v>25.685486645540845</v>
      </c>
      <c r="D18" s="41">
        <f t="shared" si="1"/>
        <v>961</v>
      </c>
      <c r="E18" s="43">
        <f t="shared" si="2"/>
        <v>672.46421004979697</v>
      </c>
      <c r="G18" s="13" t="s">
        <v>77</v>
      </c>
      <c r="H18" s="40"/>
      <c r="I18" s="46"/>
      <c r="J18" s="38"/>
      <c r="K18" s="15"/>
      <c r="L18" s="15"/>
      <c r="M18" s="52"/>
    </row>
    <row r="19" spans="1:13" ht="19.5" thickBot="1" x14ac:dyDescent="0.45">
      <c r="A19" s="24">
        <v>169</v>
      </c>
      <c r="B19" s="25" t="s">
        <v>250</v>
      </c>
      <c r="C19" s="63">
        <f t="shared" si="0"/>
        <v>25.685486645540845</v>
      </c>
      <c r="D19" s="41">
        <f t="shared" si="1"/>
        <v>4</v>
      </c>
      <c r="E19" s="43">
        <f t="shared" si="2"/>
        <v>49.957827071072707</v>
      </c>
      <c r="G19" s="20" t="s">
        <v>78</v>
      </c>
      <c r="H19" s="42"/>
      <c r="I19" s="20"/>
      <c r="J19" s="42"/>
      <c r="K19" s="21"/>
      <c r="L19" s="21"/>
      <c r="M19" s="28"/>
    </row>
    <row r="20" spans="1:13" x14ac:dyDescent="0.4">
      <c r="A20" s="24">
        <v>188</v>
      </c>
      <c r="B20" s="25" t="s">
        <v>250</v>
      </c>
      <c r="C20" s="63">
        <f t="shared" si="0"/>
        <v>25.685486645540845</v>
      </c>
      <c r="D20" s="41">
        <f t="shared" si="1"/>
        <v>289</v>
      </c>
      <c r="E20" s="43">
        <f t="shared" si="2"/>
        <v>142.37059302851998</v>
      </c>
    </row>
    <row r="21" spans="1:13" x14ac:dyDescent="0.4">
      <c r="A21" s="24">
        <v>213</v>
      </c>
      <c r="B21" s="25" t="s">
        <v>250</v>
      </c>
      <c r="C21" s="63">
        <f t="shared" si="0"/>
        <v>25.685486645540845</v>
      </c>
      <c r="D21" s="41">
        <f t="shared" si="1"/>
        <v>1764</v>
      </c>
      <c r="E21" s="43">
        <f t="shared" si="2"/>
        <v>1363.9663377093716</v>
      </c>
    </row>
    <row r="22" spans="1:13" x14ac:dyDescent="0.4">
      <c r="A22" s="24">
        <v>121</v>
      </c>
      <c r="B22" s="25" t="s">
        <v>250</v>
      </c>
      <c r="C22" s="63">
        <f t="shared" si="0"/>
        <v>25.685486645540845</v>
      </c>
      <c r="D22" s="41">
        <f t="shared" si="1"/>
        <v>2500</v>
      </c>
      <c r="E22" s="43">
        <f t="shared" si="2"/>
        <v>3032.4939972838374</v>
      </c>
    </row>
    <row r="23" spans="1:13" x14ac:dyDescent="0.4">
      <c r="A23" s="24">
        <v>65</v>
      </c>
      <c r="B23" s="25" t="s">
        <v>250</v>
      </c>
      <c r="C23" s="63">
        <f t="shared" si="0"/>
        <v>25.685486645540845</v>
      </c>
      <c r="D23" s="41">
        <f t="shared" si="1"/>
        <v>11236</v>
      </c>
      <c r="E23" s="43">
        <f t="shared" si="2"/>
        <v>12336.11952919873</v>
      </c>
    </row>
    <row r="24" spans="1:13" ht="19.5" thickBot="1" x14ac:dyDescent="0.45">
      <c r="A24" s="24">
        <v>93</v>
      </c>
      <c r="B24" s="25" t="s">
        <v>250</v>
      </c>
      <c r="C24" s="63">
        <f t="shared" si="0"/>
        <v>25.685486645540845</v>
      </c>
      <c r="D24" s="41">
        <f t="shared" si="1"/>
        <v>6084</v>
      </c>
      <c r="E24" s="43">
        <f t="shared" si="2"/>
        <v>6900.306763241284</v>
      </c>
      <c r="G24" s="9" t="s">
        <v>278</v>
      </c>
    </row>
    <row r="25" spans="1:13" x14ac:dyDescent="0.4">
      <c r="A25" s="24">
        <v>102</v>
      </c>
      <c r="B25" s="25" t="s">
        <v>250</v>
      </c>
      <c r="C25" s="63">
        <f t="shared" si="0"/>
        <v>25.685486645540845</v>
      </c>
      <c r="D25" s="41">
        <f t="shared" si="1"/>
        <v>4761</v>
      </c>
      <c r="E25" s="43">
        <f t="shared" si="2"/>
        <v>5486.0812313263905</v>
      </c>
      <c r="G25" s="50"/>
      <c r="H25" s="50" t="s">
        <v>122</v>
      </c>
      <c r="I25" s="50" t="s">
        <v>279</v>
      </c>
      <c r="J25" s="50" t="s">
        <v>280</v>
      </c>
      <c r="K25" s="50" t="s">
        <v>127</v>
      </c>
      <c r="L25" s="50" t="s">
        <v>281</v>
      </c>
    </row>
    <row r="26" spans="1:13" ht="19.5" thickBot="1" x14ac:dyDescent="0.45">
      <c r="A26" s="24">
        <v>210</v>
      </c>
      <c r="B26" s="25" t="s">
        <v>250</v>
      </c>
      <c r="C26" s="63">
        <f t="shared" si="0"/>
        <v>25.685486645540845</v>
      </c>
      <c r="D26" s="41">
        <f t="shared" si="1"/>
        <v>1521</v>
      </c>
      <c r="E26" s="43">
        <f t="shared" si="2"/>
        <v>1151.3748483476695</v>
      </c>
      <c r="G26" s="28" t="s">
        <v>282</v>
      </c>
      <c r="H26" s="28">
        <v>2.6976492927593418</v>
      </c>
      <c r="I26" s="28">
        <v>5</v>
      </c>
      <c r="J26" s="28">
        <v>4</v>
      </c>
      <c r="K26" s="28">
        <v>114.24605269668199</v>
      </c>
      <c r="L26" s="117">
        <v>3.4211717121719554E-2</v>
      </c>
    </row>
    <row r="27" spans="1:13" x14ac:dyDescent="0.4">
      <c r="A27" s="24">
        <v>279</v>
      </c>
      <c r="B27" s="25" t="s">
        <v>250</v>
      </c>
      <c r="C27" s="63">
        <f t="shared" si="0"/>
        <v>25.685486645540845</v>
      </c>
      <c r="D27" s="41">
        <f t="shared" si="1"/>
        <v>11664</v>
      </c>
      <c r="E27" s="43">
        <f t="shared" si="2"/>
        <v>10594.979103666819</v>
      </c>
    </row>
    <row r="28" spans="1:13" x14ac:dyDescent="0.4">
      <c r="A28" s="24">
        <v>224</v>
      </c>
      <c r="B28" s="25" t="s">
        <v>250</v>
      </c>
      <c r="C28" s="63">
        <f t="shared" si="0"/>
        <v>25.685486645540845</v>
      </c>
      <c r="D28" s="41">
        <f t="shared" si="1"/>
        <v>2809</v>
      </c>
      <c r="E28" s="43">
        <f t="shared" si="2"/>
        <v>2297.4684653689465</v>
      </c>
      <c r="G28" s="22" t="s">
        <v>88</v>
      </c>
    </row>
    <row r="29" spans="1:13" ht="20.25" x14ac:dyDescent="0.4">
      <c r="A29" s="24">
        <v>116</v>
      </c>
      <c r="B29" s="25" t="s">
        <v>250</v>
      </c>
      <c r="C29" s="63">
        <f t="shared" si="0"/>
        <v>25.685486645540845</v>
      </c>
      <c r="D29" s="41">
        <f t="shared" si="1"/>
        <v>3025</v>
      </c>
      <c r="E29" s="43">
        <f t="shared" si="2"/>
        <v>3608.1748483476672</v>
      </c>
      <c r="G29" s="47" t="s">
        <v>89</v>
      </c>
      <c r="H29" s="48" t="s">
        <v>90</v>
      </c>
    </row>
    <row r="30" spans="1:13" x14ac:dyDescent="0.4">
      <c r="A30" s="24">
        <v>138</v>
      </c>
      <c r="B30" s="25" t="s">
        <v>250</v>
      </c>
      <c r="C30" s="63">
        <f t="shared" si="0"/>
        <v>25.685486645540845</v>
      </c>
      <c r="D30" s="41">
        <f t="shared" si="1"/>
        <v>1089</v>
      </c>
      <c r="E30" s="43">
        <f t="shared" si="2"/>
        <v>1449.1791036668167</v>
      </c>
      <c r="G30" s="47">
        <v>0.14000000000000001</v>
      </c>
      <c r="H30" s="49" t="s">
        <v>91</v>
      </c>
    </row>
    <row r="31" spans="1:13" x14ac:dyDescent="0.4">
      <c r="A31" s="24">
        <v>135</v>
      </c>
      <c r="B31" s="25" t="s">
        <v>250</v>
      </c>
      <c r="C31" s="63">
        <f t="shared" si="0"/>
        <v>25.685486645540845</v>
      </c>
      <c r="D31" s="41">
        <f t="shared" si="1"/>
        <v>1296</v>
      </c>
      <c r="E31" s="43">
        <f t="shared" si="2"/>
        <v>1686.5876143051144</v>
      </c>
      <c r="G31" s="47">
        <v>0.06</v>
      </c>
      <c r="H31" s="49" t="s">
        <v>92</v>
      </c>
    </row>
    <row r="32" spans="1:13" x14ac:dyDescent="0.4">
      <c r="A32" s="24">
        <v>73</v>
      </c>
      <c r="B32" s="25" t="s">
        <v>250</v>
      </c>
      <c r="C32" s="63">
        <f t="shared" si="0"/>
        <v>25.685486645540845</v>
      </c>
      <c r="D32" s="41">
        <f t="shared" si="1"/>
        <v>9604</v>
      </c>
      <c r="E32" s="43">
        <f t="shared" si="2"/>
        <v>10623.030167496603</v>
      </c>
      <c r="G32" s="47">
        <v>0.01</v>
      </c>
      <c r="H32" s="49" t="s">
        <v>93</v>
      </c>
    </row>
    <row r="33" spans="1:8" x14ac:dyDescent="0.4">
      <c r="A33" s="24">
        <v>119</v>
      </c>
      <c r="B33" s="25" t="s">
        <v>250</v>
      </c>
      <c r="C33" s="63">
        <f t="shared" si="0"/>
        <v>25.685486645540845</v>
      </c>
      <c r="D33" s="41">
        <f t="shared" si="1"/>
        <v>2704</v>
      </c>
      <c r="E33" s="43">
        <f t="shared" si="2"/>
        <v>3256.7663377093695</v>
      </c>
      <c r="G33" s="47">
        <v>0</v>
      </c>
      <c r="H33" s="49" t="s">
        <v>94</v>
      </c>
    </row>
    <row r="34" spans="1:8" x14ac:dyDescent="0.4">
      <c r="A34" s="24">
        <v>216</v>
      </c>
      <c r="B34" s="25" t="s">
        <v>250</v>
      </c>
      <c r="C34" s="63">
        <f t="shared" si="0"/>
        <v>25.685486645540845</v>
      </c>
      <c r="D34" s="41">
        <f t="shared" si="1"/>
        <v>2025</v>
      </c>
      <c r="E34" s="43">
        <f t="shared" si="2"/>
        <v>1594.5578270710739</v>
      </c>
    </row>
    <row r="35" spans="1:8" x14ac:dyDescent="0.4">
      <c r="A35" s="24">
        <v>207</v>
      </c>
      <c r="B35" s="25" t="s">
        <v>250</v>
      </c>
      <c r="C35" s="63">
        <f t="shared" si="0"/>
        <v>25.685486645540845</v>
      </c>
      <c r="D35" s="41">
        <f t="shared" si="1"/>
        <v>1296</v>
      </c>
      <c r="E35" s="43">
        <f t="shared" si="2"/>
        <v>956.78335898596731</v>
      </c>
    </row>
    <row r="36" spans="1:8" x14ac:dyDescent="0.4">
      <c r="A36" s="24">
        <v>181</v>
      </c>
      <c r="B36" s="25" t="s">
        <v>250</v>
      </c>
      <c r="C36" s="63">
        <f t="shared" si="0"/>
        <v>25.685486645540845</v>
      </c>
      <c r="D36" s="41">
        <f t="shared" si="1"/>
        <v>100</v>
      </c>
      <c r="E36" s="43">
        <f t="shared" si="2"/>
        <v>24.323784517881517</v>
      </c>
    </row>
    <row r="37" spans="1:8" x14ac:dyDescent="0.4">
      <c r="A37" s="24">
        <v>68</v>
      </c>
      <c r="B37" s="25" t="s">
        <v>250</v>
      </c>
      <c r="C37" s="63">
        <f t="shared" si="0"/>
        <v>25.685486645540845</v>
      </c>
      <c r="D37" s="41">
        <f t="shared" si="1"/>
        <v>10609</v>
      </c>
      <c r="E37" s="43">
        <f t="shared" si="2"/>
        <v>11678.711018560432</v>
      </c>
    </row>
    <row r="38" spans="1:8" x14ac:dyDescent="0.4">
      <c r="A38" s="24">
        <v>106</v>
      </c>
      <c r="B38" s="25" t="s">
        <v>250</v>
      </c>
      <c r="C38" s="63">
        <f t="shared" si="0"/>
        <v>25.685486645540845</v>
      </c>
      <c r="D38" s="41">
        <f t="shared" si="1"/>
        <v>4225</v>
      </c>
      <c r="E38" s="43">
        <f t="shared" si="2"/>
        <v>4909.5365504753263</v>
      </c>
    </row>
    <row r="39" spans="1:8" x14ac:dyDescent="0.4">
      <c r="A39" s="24">
        <v>264</v>
      </c>
      <c r="B39" s="25" t="s">
        <v>250</v>
      </c>
      <c r="C39" s="63">
        <f t="shared" si="0"/>
        <v>25.685486645540845</v>
      </c>
      <c r="D39" s="41">
        <f t="shared" si="1"/>
        <v>8649</v>
      </c>
      <c r="E39" s="43">
        <f t="shared" si="2"/>
        <v>7732.0216568583091</v>
      </c>
    </row>
    <row r="40" spans="1:8" x14ac:dyDescent="0.4">
      <c r="A40" s="24">
        <v>172</v>
      </c>
      <c r="B40" s="25" t="s">
        <v>250</v>
      </c>
      <c r="C40" s="63">
        <f t="shared" si="0"/>
        <v>25.685486645540845</v>
      </c>
      <c r="D40" s="41">
        <f t="shared" si="1"/>
        <v>1</v>
      </c>
      <c r="E40" s="43">
        <f t="shared" si="2"/>
        <v>16.549316432774912</v>
      </c>
    </row>
    <row r="41" spans="1:8" x14ac:dyDescent="0.4">
      <c r="A41" s="24">
        <v>246</v>
      </c>
      <c r="B41" s="25" t="s">
        <v>250</v>
      </c>
      <c r="C41" s="63">
        <f t="shared" si="0"/>
        <v>25.685486645540845</v>
      </c>
      <c r="D41" s="41">
        <f t="shared" si="1"/>
        <v>5625</v>
      </c>
      <c r="E41" s="43">
        <f t="shared" si="2"/>
        <v>4890.4727206880962</v>
      </c>
    </row>
    <row r="42" spans="1:8" x14ac:dyDescent="0.4">
      <c r="A42" s="24">
        <v>244</v>
      </c>
      <c r="B42" s="25" t="s">
        <v>250</v>
      </c>
      <c r="C42" s="63">
        <f t="shared" si="0"/>
        <v>25.685486645540845</v>
      </c>
      <c r="D42" s="41">
        <f t="shared" si="1"/>
        <v>5329</v>
      </c>
      <c r="E42" s="43">
        <f t="shared" si="2"/>
        <v>4614.7450611136273</v>
      </c>
    </row>
    <row r="43" spans="1:8" x14ac:dyDescent="0.4">
      <c r="A43" s="24">
        <v>233</v>
      </c>
      <c r="B43" s="25" t="s">
        <v>250</v>
      </c>
      <c r="C43" s="63">
        <f t="shared" si="0"/>
        <v>25.685486645540845</v>
      </c>
      <c r="D43" s="41">
        <f t="shared" si="1"/>
        <v>3844</v>
      </c>
      <c r="E43" s="43">
        <f t="shared" si="2"/>
        <v>3241.2429334540529</v>
      </c>
    </row>
    <row r="44" spans="1:8" x14ac:dyDescent="0.4">
      <c r="A44" s="24">
        <v>262</v>
      </c>
      <c r="B44" s="25" t="s">
        <v>250</v>
      </c>
      <c r="C44" s="63">
        <f t="shared" si="0"/>
        <v>25.685486645540845</v>
      </c>
      <c r="D44" s="41">
        <f t="shared" si="1"/>
        <v>8281</v>
      </c>
      <c r="E44" s="43">
        <f t="shared" si="2"/>
        <v>7384.2939972838412</v>
      </c>
    </row>
    <row r="45" spans="1:8" x14ac:dyDescent="0.4">
      <c r="A45" s="24">
        <v>162</v>
      </c>
      <c r="B45" s="25" t="s">
        <v>250</v>
      </c>
      <c r="C45" s="63">
        <f t="shared" si="0"/>
        <v>25.685486645540845</v>
      </c>
      <c r="D45" s="41">
        <f t="shared" si="1"/>
        <v>81</v>
      </c>
      <c r="E45" s="43">
        <f t="shared" si="2"/>
        <v>197.91101856043423</v>
      </c>
    </row>
    <row r="46" spans="1:8" x14ac:dyDescent="0.4">
      <c r="A46" s="24">
        <v>293</v>
      </c>
      <c r="B46" s="25" t="s">
        <v>250</v>
      </c>
      <c r="C46" s="63">
        <f t="shared" si="0"/>
        <v>25.685486645540845</v>
      </c>
      <c r="D46" s="41">
        <f t="shared" si="1"/>
        <v>14884</v>
      </c>
      <c r="E46" s="43">
        <f t="shared" si="2"/>
        <v>13673.072720688097</v>
      </c>
    </row>
    <row r="47" spans="1:8" x14ac:dyDescent="0.4">
      <c r="A47" s="24">
        <v>224</v>
      </c>
      <c r="B47" s="25" t="s">
        <v>261</v>
      </c>
      <c r="C47" s="63">
        <f t="shared" si="0"/>
        <v>524.00239360806643</v>
      </c>
      <c r="D47" s="41">
        <f t="shared" si="1"/>
        <v>627.04248229904158</v>
      </c>
      <c r="E47" s="43">
        <f t="shared" si="2"/>
        <v>2297.4684653689465</v>
      </c>
    </row>
    <row r="48" spans="1:8" x14ac:dyDescent="0.4">
      <c r="A48" s="24">
        <v>187</v>
      </c>
      <c r="B48" s="25" t="s">
        <v>261</v>
      </c>
      <c r="C48" s="63">
        <f t="shared" si="0"/>
        <v>524.00239360806643</v>
      </c>
      <c r="D48" s="41">
        <f t="shared" si="1"/>
        <v>143.02207413577699</v>
      </c>
      <c r="E48" s="43">
        <f t="shared" si="2"/>
        <v>119.50676324128592</v>
      </c>
    </row>
    <row r="49" spans="1:5" x14ac:dyDescent="0.4">
      <c r="A49" s="24">
        <v>245</v>
      </c>
      <c r="B49" s="25" t="s">
        <v>261</v>
      </c>
      <c r="C49" s="63">
        <f t="shared" si="0"/>
        <v>524.00239360806643</v>
      </c>
      <c r="D49" s="41">
        <f t="shared" si="1"/>
        <v>2119.756768013327</v>
      </c>
      <c r="E49" s="43">
        <f t="shared" si="2"/>
        <v>4751.6088909008622</v>
      </c>
    </row>
    <row r="50" spans="1:5" x14ac:dyDescent="0.4">
      <c r="A50" s="24">
        <v>304</v>
      </c>
      <c r="B50" s="25" t="s">
        <v>261</v>
      </c>
      <c r="C50" s="63">
        <f t="shared" si="0"/>
        <v>524.00239360806643</v>
      </c>
      <c r="D50" s="41">
        <f t="shared" si="1"/>
        <v>11033.573094543937</v>
      </c>
      <c r="E50" s="43">
        <f t="shared" si="2"/>
        <v>16366.574848347671</v>
      </c>
    </row>
    <row r="51" spans="1:5" x14ac:dyDescent="0.4">
      <c r="A51" s="24">
        <v>160</v>
      </c>
      <c r="B51" s="25" t="s">
        <v>261</v>
      </c>
      <c r="C51" s="63">
        <f t="shared" si="0"/>
        <v>524.00239360806643</v>
      </c>
      <c r="D51" s="41">
        <f t="shared" si="1"/>
        <v>1517.8179925031245</v>
      </c>
      <c r="E51" s="43">
        <f t="shared" si="2"/>
        <v>258.18335898596609</v>
      </c>
    </row>
    <row r="52" spans="1:5" x14ac:dyDescent="0.4">
      <c r="A52" s="24">
        <v>141</v>
      </c>
      <c r="B52" s="25" t="s">
        <v>261</v>
      </c>
      <c r="C52" s="63">
        <f t="shared" si="0"/>
        <v>524.00239360806643</v>
      </c>
      <c r="D52" s="41">
        <f t="shared" si="1"/>
        <v>3359.2669720949616</v>
      </c>
      <c r="E52" s="43">
        <f t="shared" si="2"/>
        <v>1229.7705930285188</v>
      </c>
    </row>
    <row r="53" spans="1:5" x14ac:dyDescent="0.4">
      <c r="A53" s="24">
        <v>239</v>
      </c>
      <c r="B53" s="25" t="s">
        <v>261</v>
      </c>
      <c r="C53" s="63">
        <f t="shared" si="0"/>
        <v>524.00239360806643</v>
      </c>
      <c r="D53" s="41">
        <f t="shared" si="1"/>
        <v>1603.2669720949598</v>
      </c>
      <c r="E53" s="43">
        <f t="shared" si="2"/>
        <v>3960.4259121774576</v>
      </c>
    </row>
    <row r="54" spans="1:5" x14ac:dyDescent="0.4">
      <c r="A54" s="24">
        <v>214</v>
      </c>
      <c r="B54" s="25" t="s">
        <v>261</v>
      </c>
      <c r="C54" s="63">
        <f t="shared" si="0"/>
        <v>524.00239360806643</v>
      </c>
      <c r="D54" s="41">
        <f t="shared" si="1"/>
        <v>226.22615576842955</v>
      </c>
      <c r="E54" s="43">
        <f t="shared" si="2"/>
        <v>1438.8301674966058</v>
      </c>
    </row>
    <row r="55" spans="1:5" x14ac:dyDescent="0.4">
      <c r="A55" s="24">
        <v>243</v>
      </c>
      <c r="B55" s="25" t="s">
        <v>261</v>
      </c>
      <c r="C55" s="63">
        <f t="shared" si="0"/>
        <v>524.00239360806643</v>
      </c>
      <c r="D55" s="41">
        <f t="shared" si="1"/>
        <v>1939.5935027072046</v>
      </c>
      <c r="E55" s="43">
        <f t="shared" si="2"/>
        <v>4479.8812313263934</v>
      </c>
    </row>
    <row r="56" spans="1:5" x14ac:dyDescent="0.4">
      <c r="A56" s="24">
        <v>227</v>
      </c>
      <c r="B56" s="25" t="s">
        <v>261</v>
      </c>
      <c r="C56" s="63">
        <f t="shared" si="0"/>
        <v>524.00239360806643</v>
      </c>
      <c r="D56" s="41">
        <f t="shared" si="1"/>
        <v>786.2873802582252</v>
      </c>
      <c r="E56" s="43">
        <f t="shared" si="2"/>
        <v>2594.0599547306488</v>
      </c>
    </row>
    <row r="57" spans="1:5" x14ac:dyDescent="0.4">
      <c r="A57" s="24">
        <v>252</v>
      </c>
      <c r="B57" s="25" t="s">
        <v>261</v>
      </c>
      <c r="C57" s="63">
        <f t="shared" si="0"/>
        <v>524.00239360806643</v>
      </c>
      <c r="D57" s="41">
        <f t="shared" si="1"/>
        <v>2813.3281965847555</v>
      </c>
      <c r="E57" s="43">
        <f t="shared" si="2"/>
        <v>5765.6556994114999</v>
      </c>
    </row>
    <row r="58" spans="1:5" x14ac:dyDescent="0.4">
      <c r="A58" s="24">
        <v>72</v>
      </c>
      <c r="B58" s="25" t="s">
        <v>261</v>
      </c>
      <c r="C58" s="63">
        <f t="shared" si="0"/>
        <v>524.00239360806643</v>
      </c>
      <c r="D58" s="41">
        <f t="shared" si="1"/>
        <v>16118.634319033737</v>
      </c>
      <c r="E58" s="43">
        <f t="shared" si="2"/>
        <v>10830.166337709368</v>
      </c>
    </row>
    <row r="59" spans="1:5" x14ac:dyDescent="0.4">
      <c r="A59" s="24">
        <v>303</v>
      </c>
      <c r="B59" s="25" t="s">
        <v>261</v>
      </c>
      <c r="C59" s="63">
        <f t="shared" si="0"/>
        <v>524.00239360806643</v>
      </c>
      <c r="D59" s="41">
        <f t="shared" si="1"/>
        <v>10824.491461890877</v>
      </c>
      <c r="E59" s="43">
        <f t="shared" si="2"/>
        <v>16111.711018560438</v>
      </c>
    </row>
    <row r="60" spans="1:5" x14ac:dyDescent="0.4">
      <c r="A60" s="24">
        <v>156</v>
      </c>
      <c r="B60" s="25" t="s">
        <v>261</v>
      </c>
      <c r="C60" s="63">
        <f t="shared" si="0"/>
        <v>524.00239360806643</v>
      </c>
      <c r="D60" s="41">
        <f t="shared" si="1"/>
        <v>1845.4914618908797</v>
      </c>
      <c r="E60" s="43">
        <f t="shared" si="2"/>
        <v>402.72803983702983</v>
      </c>
    </row>
    <row r="61" spans="1:5" x14ac:dyDescent="0.4">
      <c r="A61" s="24">
        <v>130</v>
      </c>
      <c r="B61" s="25" t="s">
        <v>261</v>
      </c>
      <c r="C61" s="63">
        <f t="shared" si="0"/>
        <v>524.00239360806643</v>
      </c>
      <c r="D61" s="41">
        <f t="shared" si="1"/>
        <v>4755.3690129112883</v>
      </c>
      <c r="E61" s="43">
        <f t="shared" si="2"/>
        <v>2122.2684653689439</v>
      </c>
    </row>
    <row r="62" spans="1:5" x14ac:dyDescent="0.4">
      <c r="A62" s="24">
        <v>103</v>
      </c>
      <c r="B62" s="25" t="s">
        <v>261</v>
      </c>
      <c r="C62" s="63">
        <f t="shared" si="0"/>
        <v>524.00239360806643</v>
      </c>
      <c r="D62" s="41">
        <f t="shared" si="1"/>
        <v>9208.1649312786358</v>
      </c>
      <c r="E62" s="43">
        <f t="shared" si="2"/>
        <v>5338.9450611136244</v>
      </c>
    </row>
    <row r="63" spans="1:5" x14ac:dyDescent="0.4">
      <c r="A63" s="24">
        <v>276</v>
      </c>
      <c r="B63" s="25" t="s">
        <v>261</v>
      </c>
      <c r="C63" s="63">
        <f t="shared" si="0"/>
        <v>524.00239360806643</v>
      </c>
      <c r="D63" s="41">
        <f t="shared" si="1"/>
        <v>5935.2873802582244</v>
      </c>
      <c r="E63" s="43">
        <f t="shared" si="2"/>
        <v>9986.3876143051184</v>
      </c>
    </row>
    <row r="64" spans="1:5" x14ac:dyDescent="0.4">
      <c r="A64" s="24">
        <v>175</v>
      </c>
      <c r="B64" s="25" t="s">
        <v>261</v>
      </c>
      <c r="C64" s="63">
        <f t="shared" si="0"/>
        <v>524.00239360806643</v>
      </c>
      <c r="D64" s="41">
        <f t="shared" si="1"/>
        <v>574.04248229904249</v>
      </c>
      <c r="E64" s="43">
        <f t="shared" si="2"/>
        <v>1.1408057944771126</v>
      </c>
    </row>
    <row r="65" spans="1:5" x14ac:dyDescent="0.4">
      <c r="A65" s="26">
        <v>218</v>
      </c>
      <c r="B65" s="26" t="s">
        <v>261</v>
      </c>
      <c r="C65" s="63">
        <f t="shared" si="0"/>
        <v>524.00239360806643</v>
      </c>
      <c r="D65" s="41">
        <f t="shared" si="1"/>
        <v>362.55268638067434</v>
      </c>
      <c r="E65" s="43">
        <f t="shared" si="2"/>
        <v>1758.2854866455421</v>
      </c>
    </row>
    <row r="66" spans="1:5" x14ac:dyDescent="0.4">
      <c r="A66" s="26">
        <v>245</v>
      </c>
      <c r="B66" s="26" t="s">
        <v>261</v>
      </c>
      <c r="C66" s="63">
        <f t="shared" ref="C66:C129" si="3">(INDEX(概要,MATCH(学部,因子,0),4)-全平均)^2</f>
        <v>524.00239360806643</v>
      </c>
      <c r="D66" s="41">
        <f t="shared" ref="D66:D129" si="4">(利用時間-INDEX(概要,MATCH(学部,因子,0),4))^2</f>
        <v>2119.756768013327</v>
      </c>
      <c r="E66" s="43">
        <f t="shared" ref="E66:E129" si="5">(利用時間-全平均)^2</f>
        <v>4751.6088909008622</v>
      </c>
    </row>
    <row r="67" spans="1:5" x14ac:dyDescent="0.4">
      <c r="A67" s="26">
        <v>137</v>
      </c>
      <c r="B67" s="26" t="s">
        <v>261</v>
      </c>
      <c r="C67" s="63">
        <f t="shared" si="3"/>
        <v>524.00239360806643</v>
      </c>
      <c r="D67" s="41">
        <f t="shared" si="4"/>
        <v>3838.9404414827168</v>
      </c>
      <c r="E67" s="43">
        <f t="shared" si="5"/>
        <v>1526.3152738795825</v>
      </c>
    </row>
    <row r="68" spans="1:5" x14ac:dyDescent="0.4">
      <c r="A68" s="26">
        <v>78</v>
      </c>
      <c r="B68" s="26" t="s">
        <v>261</v>
      </c>
      <c r="C68" s="63">
        <f t="shared" si="3"/>
        <v>524.00239360806643</v>
      </c>
      <c r="D68" s="41">
        <f t="shared" si="4"/>
        <v>14631.124114952105</v>
      </c>
      <c r="E68" s="43">
        <f t="shared" si="5"/>
        <v>9617.349316432772</v>
      </c>
    </row>
    <row r="69" spans="1:5" x14ac:dyDescent="0.4">
      <c r="A69" s="26">
        <v>117</v>
      </c>
      <c r="B69" s="26" t="s">
        <v>261</v>
      </c>
      <c r="C69" s="63">
        <f t="shared" si="3"/>
        <v>524.00239360806643</v>
      </c>
      <c r="D69" s="41">
        <f t="shared" si="4"/>
        <v>6717.3077884214927</v>
      </c>
      <c r="E69" s="43">
        <f t="shared" si="5"/>
        <v>3489.0386781349011</v>
      </c>
    </row>
    <row r="70" spans="1:5" x14ac:dyDescent="0.4">
      <c r="A70" s="26">
        <v>117</v>
      </c>
      <c r="B70" s="26" t="s">
        <v>261</v>
      </c>
      <c r="C70" s="63">
        <f t="shared" si="3"/>
        <v>524.00239360806643</v>
      </c>
      <c r="D70" s="41">
        <f t="shared" si="4"/>
        <v>6717.3077884214927</v>
      </c>
      <c r="E70" s="43">
        <f t="shared" si="5"/>
        <v>3489.0386781349011</v>
      </c>
    </row>
    <row r="71" spans="1:5" x14ac:dyDescent="0.4">
      <c r="A71" s="26">
        <v>220</v>
      </c>
      <c r="B71" s="26" t="s">
        <v>261</v>
      </c>
      <c r="C71" s="63">
        <f t="shared" si="3"/>
        <v>524.00239360806643</v>
      </c>
      <c r="D71" s="41">
        <f t="shared" si="4"/>
        <v>442.71595168679676</v>
      </c>
      <c r="E71" s="43">
        <f t="shared" si="5"/>
        <v>1930.0131462200102</v>
      </c>
    </row>
    <row r="72" spans="1:5" x14ac:dyDescent="0.4">
      <c r="A72" s="26">
        <v>317</v>
      </c>
      <c r="B72" s="26" t="s">
        <v>261</v>
      </c>
      <c r="C72" s="63">
        <f t="shared" si="3"/>
        <v>524.00239360806643</v>
      </c>
      <c r="D72" s="41">
        <f t="shared" si="4"/>
        <v>13933.634319033734</v>
      </c>
      <c r="E72" s="43">
        <f t="shared" si="5"/>
        <v>19861.804635581713</v>
      </c>
    </row>
    <row r="73" spans="1:5" x14ac:dyDescent="0.4">
      <c r="A73" s="26">
        <v>218</v>
      </c>
      <c r="B73" s="26" t="s">
        <v>261</v>
      </c>
      <c r="C73" s="63">
        <f t="shared" si="3"/>
        <v>524.00239360806643</v>
      </c>
      <c r="D73" s="41">
        <f t="shared" si="4"/>
        <v>362.55268638067434</v>
      </c>
      <c r="E73" s="43">
        <f t="shared" si="5"/>
        <v>1758.2854866455421</v>
      </c>
    </row>
    <row r="74" spans="1:5" x14ac:dyDescent="0.4">
      <c r="A74" s="26">
        <v>149</v>
      </c>
      <c r="B74" s="26" t="s">
        <v>261</v>
      </c>
      <c r="C74" s="63">
        <f t="shared" si="3"/>
        <v>524.00239360806643</v>
      </c>
      <c r="D74" s="41">
        <f t="shared" si="4"/>
        <v>2495.9200333194512</v>
      </c>
      <c r="E74" s="43">
        <f t="shared" si="5"/>
        <v>732.68123132639141</v>
      </c>
    </row>
    <row r="75" spans="1:5" x14ac:dyDescent="0.4">
      <c r="A75" s="26">
        <v>137</v>
      </c>
      <c r="B75" s="26" t="s">
        <v>261</v>
      </c>
      <c r="C75" s="63">
        <f t="shared" si="3"/>
        <v>524.00239360806643</v>
      </c>
      <c r="D75" s="41">
        <f t="shared" si="4"/>
        <v>3838.9404414827168</v>
      </c>
      <c r="E75" s="43">
        <f t="shared" si="5"/>
        <v>1526.3152738795825</v>
      </c>
    </row>
    <row r="76" spans="1:5" x14ac:dyDescent="0.4">
      <c r="A76" s="26">
        <v>147</v>
      </c>
      <c r="B76" s="26" t="s">
        <v>261</v>
      </c>
      <c r="C76" s="63">
        <f t="shared" si="3"/>
        <v>524.00239360806643</v>
      </c>
      <c r="D76" s="41">
        <f t="shared" si="4"/>
        <v>2699.7567680133288</v>
      </c>
      <c r="E76" s="43">
        <f t="shared" si="5"/>
        <v>844.95357175192328</v>
      </c>
    </row>
    <row r="77" spans="1:5" x14ac:dyDescent="0.4">
      <c r="A77" s="26">
        <v>109</v>
      </c>
      <c r="B77" s="26" t="s">
        <v>261</v>
      </c>
      <c r="C77" s="63">
        <f t="shared" si="3"/>
        <v>524.00239360806643</v>
      </c>
      <c r="D77" s="41">
        <f t="shared" si="4"/>
        <v>8092.654727197003</v>
      </c>
      <c r="E77" s="43">
        <f t="shared" si="5"/>
        <v>4498.1280398370291</v>
      </c>
    </row>
    <row r="78" spans="1:5" x14ac:dyDescent="0.4">
      <c r="A78" s="26">
        <v>153</v>
      </c>
      <c r="B78" s="26" t="s">
        <v>261</v>
      </c>
      <c r="C78" s="63">
        <f t="shared" si="3"/>
        <v>524.00239360806643</v>
      </c>
      <c r="D78" s="41">
        <f t="shared" si="4"/>
        <v>2112.2465639316961</v>
      </c>
      <c r="E78" s="43">
        <f t="shared" si="5"/>
        <v>532.13655047532768</v>
      </c>
    </row>
    <row r="79" spans="1:5" x14ac:dyDescent="0.4">
      <c r="A79" s="26">
        <v>230</v>
      </c>
      <c r="B79" s="26" t="s">
        <v>261</v>
      </c>
      <c r="C79" s="63">
        <f t="shared" si="3"/>
        <v>524.00239360806643</v>
      </c>
      <c r="D79" s="41">
        <f t="shared" si="4"/>
        <v>963.53227821740882</v>
      </c>
      <c r="E79" s="43">
        <f t="shared" si="5"/>
        <v>2908.6514440923506</v>
      </c>
    </row>
    <row r="80" spans="1:5" x14ac:dyDescent="0.4">
      <c r="A80" s="26">
        <v>231</v>
      </c>
      <c r="B80" s="26" t="s">
        <v>261</v>
      </c>
      <c r="C80" s="63">
        <f t="shared" si="3"/>
        <v>524.00239360806643</v>
      </c>
      <c r="D80" s="41">
        <f t="shared" si="4"/>
        <v>1026.6139108704701</v>
      </c>
      <c r="E80" s="43">
        <f t="shared" si="5"/>
        <v>3017.515273879585</v>
      </c>
    </row>
    <row r="81" spans="1:5" x14ac:dyDescent="0.4">
      <c r="A81" s="26">
        <v>178</v>
      </c>
      <c r="B81" s="26" t="s">
        <v>261</v>
      </c>
      <c r="C81" s="63">
        <f t="shared" si="3"/>
        <v>524.00239360806643</v>
      </c>
      <c r="D81" s="41">
        <f t="shared" si="4"/>
        <v>439.28738025822611</v>
      </c>
      <c r="E81" s="43">
        <f t="shared" si="5"/>
        <v>3.7322951561793145</v>
      </c>
    </row>
    <row r="82" spans="1:5" x14ac:dyDescent="0.4">
      <c r="A82" s="26">
        <v>75</v>
      </c>
      <c r="B82" s="26" t="s">
        <v>261</v>
      </c>
      <c r="C82" s="63">
        <f t="shared" si="3"/>
        <v>524.00239360806643</v>
      </c>
      <c r="D82" s="41">
        <f t="shared" si="4"/>
        <v>15365.879216992922</v>
      </c>
      <c r="E82" s="43">
        <f t="shared" si="5"/>
        <v>10214.757827071071</v>
      </c>
    </row>
    <row r="83" spans="1:5" x14ac:dyDescent="0.4">
      <c r="A83" s="26">
        <v>116</v>
      </c>
      <c r="B83" s="26" t="s">
        <v>261</v>
      </c>
      <c r="C83" s="63">
        <f t="shared" si="3"/>
        <v>524.00239360806643</v>
      </c>
      <c r="D83" s="41">
        <f t="shared" si="4"/>
        <v>6882.2261557684315</v>
      </c>
      <c r="E83" s="43">
        <f t="shared" si="5"/>
        <v>3608.1748483476672</v>
      </c>
    </row>
    <row r="84" spans="1:5" x14ac:dyDescent="0.4">
      <c r="A84" s="26">
        <v>275</v>
      </c>
      <c r="B84" s="26" t="s">
        <v>261</v>
      </c>
      <c r="C84" s="63">
        <f t="shared" si="3"/>
        <v>524.00239360806643</v>
      </c>
      <c r="D84" s="41">
        <f t="shared" si="4"/>
        <v>5782.2057476051632</v>
      </c>
      <c r="E84" s="43">
        <f t="shared" si="5"/>
        <v>9787.5237845178835</v>
      </c>
    </row>
    <row r="85" spans="1:5" x14ac:dyDescent="0.4">
      <c r="A85" s="26">
        <v>200</v>
      </c>
      <c r="B85" s="26" t="s">
        <v>261</v>
      </c>
      <c r="C85" s="63">
        <f t="shared" si="3"/>
        <v>524.00239360806643</v>
      </c>
      <c r="D85" s="41">
        <f t="shared" si="4"/>
        <v>1.0832986255726587</v>
      </c>
      <c r="E85" s="43">
        <f t="shared" si="5"/>
        <v>572.73655047532884</v>
      </c>
    </row>
    <row r="86" spans="1:5" x14ac:dyDescent="0.4">
      <c r="A86" s="26">
        <v>285</v>
      </c>
      <c r="B86" s="26" t="s">
        <v>261</v>
      </c>
      <c r="C86" s="63">
        <f t="shared" si="3"/>
        <v>524.00239360806643</v>
      </c>
      <c r="D86" s="41">
        <f t="shared" si="4"/>
        <v>7403.0220741357753</v>
      </c>
      <c r="E86" s="43">
        <f t="shared" si="5"/>
        <v>11866.162082390225</v>
      </c>
    </row>
    <row r="87" spans="1:5" x14ac:dyDescent="0.4">
      <c r="A87" s="26">
        <v>259</v>
      </c>
      <c r="B87" s="26" t="s">
        <v>261</v>
      </c>
      <c r="C87" s="63">
        <f t="shared" si="3"/>
        <v>524.00239360806643</v>
      </c>
      <c r="D87" s="41">
        <f t="shared" si="4"/>
        <v>3604.8996251561839</v>
      </c>
      <c r="E87" s="43">
        <f t="shared" si="5"/>
        <v>6877.7025079221385</v>
      </c>
    </row>
    <row r="88" spans="1:5" x14ac:dyDescent="0.4">
      <c r="A88" s="26">
        <v>250</v>
      </c>
      <c r="B88" s="26" t="s">
        <v>261</v>
      </c>
      <c r="C88" s="63">
        <f t="shared" si="3"/>
        <v>524.00239360806643</v>
      </c>
      <c r="D88" s="41">
        <f t="shared" si="4"/>
        <v>2605.164931278633</v>
      </c>
      <c r="E88" s="43">
        <f t="shared" si="5"/>
        <v>5465.928039837032</v>
      </c>
    </row>
    <row r="89" spans="1:5" x14ac:dyDescent="0.4">
      <c r="A89" s="26">
        <v>287</v>
      </c>
      <c r="B89" s="26" t="s">
        <v>261</v>
      </c>
      <c r="C89" s="63">
        <f t="shared" si="3"/>
        <v>524.00239360806643</v>
      </c>
      <c r="D89" s="41">
        <f t="shared" si="4"/>
        <v>7751.1853394418977</v>
      </c>
      <c r="E89" s="43">
        <f t="shared" si="5"/>
        <v>12305.889741964693</v>
      </c>
    </row>
    <row r="90" spans="1:5" x14ac:dyDescent="0.4">
      <c r="A90" s="26">
        <v>164</v>
      </c>
      <c r="B90" s="26" t="s">
        <v>261</v>
      </c>
      <c r="C90" s="63">
        <f t="shared" si="3"/>
        <v>524.00239360806643</v>
      </c>
      <c r="D90" s="41">
        <f t="shared" si="4"/>
        <v>1222.1445231153693</v>
      </c>
      <c r="E90" s="43">
        <f t="shared" si="5"/>
        <v>145.63867813490236</v>
      </c>
    </row>
    <row r="91" spans="1:5" x14ac:dyDescent="0.4">
      <c r="A91" s="26">
        <v>309</v>
      </c>
      <c r="B91" s="26" t="s">
        <v>261</v>
      </c>
      <c r="C91" s="63">
        <f t="shared" si="3"/>
        <v>524.00239360806643</v>
      </c>
      <c r="D91" s="41">
        <f t="shared" si="4"/>
        <v>12108.981257809244</v>
      </c>
      <c r="E91" s="43">
        <f t="shared" si="5"/>
        <v>17670.893997283842</v>
      </c>
    </row>
    <row r="92" spans="1:5" x14ac:dyDescent="0.4">
      <c r="A92" s="26">
        <v>150</v>
      </c>
      <c r="B92" s="26" t="s">
        <v>261</v>
      </c>
      <c r="C92" s="63">
        <f t="shared" si="3"/>
        <v>524.00239360806643</v>
      </c>
      <c r="D92" s="41">
        <f t="shared" si="4"/>
        <v>2397.0016659725125</v>
      </c>
      <c r="E92" s="43">
        <f t="shared" si="5"/>
        <v>679.54506111362548</v>
      </c>
    </row>
    <row r="93" spans="1:5" x14ac:dyDescent="0.4">
      <c r="A93" s="26">
        <v>155</v>
      </c>
      <c r="B93" s="26" t="s">
        <v>261</v>
      </c>
      <c r="C93" s="63">
        <f t="shared" si="3"/>
        <v>524.00239360806643</v>
      </c>
      <c r="D93" s="41">
        <f t="shared" si="4"/>
        <v>1932.4098292378185</v>
      </c>
      <c r="E93" s="43">
        <f t="shared" si="5"/>
        <v>443.86421004979576</v>
      </c>
    </row>
    <row r="94" spans="1:5" x14ac:dyDescent="0.4">
      <c r="A94" s="26">
        <v>300</v>
      </c>
      <c r="B94" s="26" t="s">
        <v>261</v>
      </c>
      <c r="C94" s="63">
        <f t="shared" si="3"/>
        <v>524.00239360806643</v>
      </c>
      <c r="D94" s="41">
        <f t="shared" si="4"/>
        <v>10209.246563931692</v>
      </c>
      <c r="E94" s="43">
        <f t="shared" si="5"/>
        <v>15359.119529198735</v>
      </c>
    </row>
    <row r="95" spans="1:5" x14ac:dyDescent="0.4">
      <c r="A95" s="26">
        <v>272</v>
      </c>
      <c r="B95" s="26" t="s">
        <v>261</v>
      </c>
      <c r="C95" s="63">
        <f t="shared" si="3"/>
        <v>524.00239360806643</v>
      </c>
      <c r="D95" s="41">
        <f t="shared" si="4"/>
        <v>5334.9608496459796</v>
      </c>
      <c r="E95" s="43">
        <f t="shared" si="5"/>
        <v>9202.9322951561808</v>
      </c>
    </row>
    <row r="96" spans="1:5" x14ac:dyDescent="0.4">
      <c r="A96" s="24">
        <v>124</v>
      </c>
      <c r="B96" s="25" t="s">
        <v>265</v>
      </c>
      <c r="C96" s="63">
        <f t="shared" si="3"/>
        <v>430.55848646970105</v>
      </c>
      <c r="D96" s="41">
        <f t="shared" si="4"/>
        <v>980.8285123966939</v>
      </c>
      <c r="E96" s="43">
        <f t="shared" si="5"/>
        <v>2711.0854866455397</v>
      </c>
    </row>
    <row r="97" spans="1:5" x14ac:dyDescent="0.4">
      <c r="A97" s="24">
        <v>123</v>
      </c>
      <c r="B97" s="25" t="s">
        <v>265</v>
      </c>
      <c r="C97" s="63">
        <f t="shared" si="3"/>
        <v>430.55848646970105</v>
      </c>
      <c r="D97" s="41">
        <f t="shared" si="4"/>
        <v>1044.4648760330574</v>
      </c>
      <c r="E97" s="43">
        <f t="shared" si="5"/>
        <v>2816.2216568583058</v>
      </c>
    </row>
    <row r="98" spans="1:5" x14ac:dyDescent="0.4">
      <c r="A98" s="24">
        <v>173</v>
      </c>
      <c r="B98" s="25" t="s">
        <v>265</v>
      </c>
      <c r="C98" s="63">
        <f t="shared" si="3"/>
        <v>430.55848646970105</v>
      </c>
      <c r="D98" s="41">
        <f t="shared" si="4"/>
        <v>312.64669421487622</v>
      </c>
      <c r="E98" s="43">
        <f t="shared" si="5"/>
        <v>9.4131462200089775</v>
      </c>
    </row>
    <row r="99" spans="1:5" x14ac:dyDescent="0.4">
      <c r="A99" s="24">
        <v>148</v>
      </c>
      <c r="B99" s="25" t="s">
        <v>265</v>
      </c>
      <c r="C99" s="63">
        <f t="shared" si="3"/>
        <v>430.55848646970105</v>
      </c>
      <c r="D99" s="41">
        <f t="shared" si="4"/>
        <v>53.555785123966864</v>
      </c>
      <c r="E99" s="43">
        <f t="shared" si="5"/>
        <v>787.81740153915734</v>
      </c>
    </row>
    <row r="100" spans="1:5" x14ac:dyDescent="0.4">
      <c r="A100" s="24">
        <v>123</v>
      </c>
      <c r="B100" s="25" t="s">
        <v>265</v>
      </c>
      <c r="C100" s="63">
        <f t="shared" si="3"/>
        <v>430.55848646970105</v>
      </c>
      <c r="D100" s="41">
        <f t="shared" si="4"/>
        <v>1044.4648760330574</v>
      </c>
      <c r="E100" s="43">
        <f t="shared" si="5"/>
        <v>2816.2216568583058</v>
      </c>
    </row>
    <row r="101" spans="1:5" x14ac:dyDescent="0.4">
      <c r="A101" s="24">
        <v>163</v>
      </c>
      <c r="B101" s="25" t="s">
        <v>265</v>
      </c>
      <c r="C101" s="63">
        <f t="shared" si="3"/>
        <v>430.55848646970105</v>
      </c>
      <c r="D101" s="41">
        <f t="shared" si="4"/>
        <v>59.010330578512473</v>
      </c>
      <c r="E101" s="43">
        <f t="shared" si="5"/>
        <v>170.7748483476683</v>
      </c>
    </row>
    <row r="102" spans="1:5" x14ac:dyDescent="0.4">
      <c r="A102" s="24">
        <v>173</v>
      </c>
      <c r="B102" s="25" t="s">
        <v>265</v>
      </c>
      <c r="C102" s="63">
        <f t="shared" si="3"/>
        <v>430.55848646970105</v>
      </c>
      <c r="D102" s="41">
        <f t="shared" si="4"/>
        <v>312.64669421487622</v>
      </c>
      <c r="E102" s="43">
        <f t="shared" si="5"/>
        <v>9.4131462200089775</v>
      </c>
    </row>
    <row r="103" spans="1:5" x14ac:dyDescent="0.4">
      <c r="A103" s="24">
        <v>121</v>
      </c>
      <c r="B103" s="25" t="s">
        <v>265</v>
      </c>
      <c r="C103" s="63">
        <f t="shared" si="3"/>
        <v>430.55848646970105</v>
      </c>
      <c r="D103" s="41">
        <f t="shared" si="4"/>
        <v>1177.7376033057847</v>
      </c>
      <c r="E103" s="43">
        <f t="shared" si="5"/>
        <v>3032.4939972838374</v>
      </c>
    </row>
    <row r="104" spans="1:5" x14ac:dyDescent="0.4">
      <c r="A104" s="24">
        <v>111</v>
      </c>
      <c r="B104" s="25" t="s">
        <v>265</v>
      </c>
      <c r="C104" s="63">
        <f t="shared" si="3"/>
        <v>430.55848646970105</v>
      </c>
      <c r="D104" s="41">
        <f t="shared" si="4"/>
        <v>1964.1012396694209</v>
      </c>
      <c r="E104" s="43">
        <f t="shared" si="5"/>
        <v>4233.855699411497</v>
      </c>
    </row>
    <row r="105" spans="1:5" x14ac:dyDescent="0.4">
      <c r="A105" s="24">
        <v>210</v>
      </c>
      <c r="B105" s="25" t="s">
        <v>265</v>
      </c>
      <c r="C105" s="63">
        <f t="shared" si="3"/>
        <v>430.55848646970105</v>
      </c>
      <c r="D105" s="41">
        <f t="shared" si="4"/>
        <v>2990.1012396694218</v>
      </c>
      <c r="E105" s="43">
        <f t="shared" si="5"/>
        <v>1151.3748483476695</v>
      </c>
    </row>
    <row r="106" spans="1:5" x14ac:dyDescent="0.4">
      <c r="A106" s="24">
        <v>60</v>
      </c>
      <c r="B106" s="25" t="s">
        <v>265</v>
      </c>
      <c r="C106" s="63">
        <f t="shared" si="3"/>
        <v>430.55848646970105</v>
      </c>
      <c r="D106" s="41">
        <f t="shared" si="4"/>
        <v>9085.5557851239664</v>
      </c>
      <c r="E106" s="43">
        <f t="shared" si="5"/>
        <v>13471.800380262559</v>
      </c>
    </row>
    <row r="107" spans="1:5" x14ac:dyDescent="0.4">
      <c r="A107" s="24">
        <v>70</v>
      </c>
      <c r="B107" s="25" t="s">
        <v>265</v>
      </c>
      <c r="C107" s="63">
        <f t="shared" si="3"/>
        <v>430.55848646970105</v>
      </c>
      <c r="D107" s="41">
        <f t="shared" si="4"/>
        <v>7279.1921487603295</v>
      </c>
      <c r="E107" s="43">
        <f t="shared" si="5"/>
        <v>11250.4386781349</v>
      </c>
    </row>
    <row r="108" spans="1:5" x14ac:dyDescent="0.4">
      <c r="A108" s="24">
        <v>139</v>
      </c>
      <c r="B108" s="25" t="s">
        <v>265</v>
      </c>
      <c r="C108" s="63">
        <f t="shared" si="3"/>
        <v>430.55848646970105</v>
      </c>
      <c r="D108" s="41">
        <f t="shared" si="4"/>
        <v>266.2830578512395</v>
      </c>
      <c r="E108" s="43">
        <f t="shared" si="5"/>
        <v>1374.0429334540506</v>
      </c>
    </row>
    <row r="109" spans="1:5" x14ac:dyDescent="0.4">
      <c r="A109" s="24">
        <v>97</v>
      </c>
      <c r="B109" s="25" t="s">
        <v>265</v>
      </c>
      <c r="C109" s="63">
        <f t="shared" si="3"/>
        <v>430.55848646970105</v>
      </c>
      <c r="D109" s="41">
        <f t="shared" si="4"/>
        <v>3401.0103305785119</v>
      </c>
      <c r="E109" s="43">
        <f t="shared" si="5"/>
        <v>6251.7620823902198</v>
      </c>
    </row>
    <row r="110" spans="1:5" x14ac:dyDescent="0.4">
      <c r="A110" s="24">
        <v>98</v>
      </c>
      <c r="B110" s="25" t="s">
        <v>265</v>
      </c>
      <c r="C110" s="63">
        <f t="shared" si="3"/>
        <v>430.55848646970105</v>
      </c>
      <c r="D110" s="41">
        <f t="shared" si="4"/>
        <v>3285.3739669421479</v>
      </c>
      <c r="E110" s="43">
        <f t="shared" si="5"/>
        <v>6094.6259121774538</v>
      </c>
    </row>
    <row r="111" spans="1:5" x14ac:dyDescent="0.4">
      <c r="A111" s="24">
        <v>202</v>
      </c>
      <c r="B111" s="25" t="s">
        <v>265</v>
      </c>
      <c r="C111" s="63">
        <f t="shared" si="3"/>
        <v>430.55848646970105</v>
      </c>
      <c r="D111" s="41">
        <f t="shared" si="4"/>
        <v>2179.1921487603308</v>
      </c>
      <c r="E111" s="43">
        <f t="shared" si="5"/>
        <v>672.46421004979697</v>
      </c>
    </row>
    <row r="112" spans="1:5" x14ac:dyDescent="0.4">
      <c r="A112" s="24">
        <v>169</v>
      </c>
      <c r="B112" s="25" t="s">
        <v>265</v>
      </c>
      <c r="C112" s="63">
        <f t="shared" si="3"/>
        <v>430.55848646970105</v>
      </c>
      <c r="D112" s="41">
        <f t="shared" si="4"/>
        <v>187.19214876033072</v>
      </c>
      <c r="E112" s="43">
        <f t="shared" si="5"/>
        <v>49.957827071072707</v>
      </c>
    </row>
    <row r="113" spans="1:5" x14ac:dyDescent="0.4">
      <c r="A113" s="24">
        <v>188</v>
      </c>
      <c r="B113" s="25" t="s">
        <v>265</v>
      </c>
      <c r="C113" s="63">
        <f t="shared" si="3"/>
        <v>430.55848646970105</v>
      </c>
      <c r="D113" s="41">
        <f t="shared" si="4"/>
        <v>1068.1012396694218</v>
      </c>
      <c r="E113" s="43">
        <f t="shared" si="5"/>
        <v>142.37059302851998</v>
      </c>
    </row>
    <row r="114" spans="1:5" x14ac:dyDescent="0.4">
      <c r="A114" s="24">
        <v>213</v>
      </c>
      <c r="B114" s="25" t="s">
        <v>265</v>
      </c>
      <c r="C114" s="63">
        <f t="shared" si="3"/>
        <v>430.55848646970105</v>
      </c>
      <c r="D114" s="41">
        <f t="shared" si="4"/>
        <v>3327.1921487603313</v>
      </c>
      <c r="E114" s="43">
        <f t="shared" si="5"/>
        <v>1363.9663377093716</v>
      </c>
    </row>
    <row r="115" spans="1:5" x14ac:dyDescent="0.4">
      <c r="A115" s="24">
        <v>121</v>
      </c>
      <c r="B115" s="25" t="s">
        <v>265</v>
      </c>
      <c r="C115" s="63">
        <f t="shared" si="3"/>
        <v>430.55848646970105</v>
      </c>
      <c r="D115" s="41">
        <f t="shared" si="4"/>
        <v>1177.7376033057847</v>
      </c>
      <c r="E115" s="43">
        <f t="shared" si="5"/>
        <v>3032.4939972838374</v>
      </c>
    </row>
    <row r="116" spans="1:5" x14ac:dyDescent="0.4">
      <c r="A116" s="24">
        <v>65</v>
      </c>
      <c r="B116" s="25" t="s">
        <v>265</v>
      </c>
      <c r="C116" s="63">
        <f t="shared" si="3"/>
        <v>430.55848646970105</v>
      </c>
      <c r="D116" s="41">
        <f t="shared" si="4"/>
        <v>8157.3739669421475</v>
      </c>
      <c r="E116" s="43">
        <f t="shared" si="5"/>
        <v>12336.11952919873</v>
      </c>
    </row>
    <row r="117" spans="1:5" x14ac:dyDescent="0.4">
      <c r="A117" s="24">
        <v>93</v>
      </c>
      <c r="B117" s="25" t="s">
        <v>265</v>
      </c>
      <c r="C117" s="63">
        <f t="shared" si="3"/>
        <v>430.55848646970105</v>
      </c>
      <c r="D117" s="41">
        <f t="shared" si="4"/>
        <v>3883.5557851239664</v>
      </c>
      <c r="E117" s="43">
        <f t="shared" si="5"/>
        <v>6900.306763241284</v>
      </c>
    </row>
    <row r="118" spans="1:5" x14ac:dyDescent="0.4">
      <c r="A118" s="24">
        <v>102</v>
      </c>
      <c r="B118" s="25" t="s">
        <v>265</v>
      </c>
      <c r="C118" s="63">
        <f t="shared" si="3"/>
        <v>430.55848646970105</v>
      </c>
      <c r="D118" s="41">
        <f t="shared" si="4"/>
        <v>2842.8285123966934</v>
      </c>
      <c r="E118" s="43">
        <f t="shared" si="5"/>
        <v>5486.0812313263905</v>
      </c>
    </row>
    <row r="119" spans="1:5" x14ac:dyDescent="0.4">
      <c r="A119" s="24">
        <v>210</v>
      </c>
      <c r="B119" s="25" t="s">
        <v>265</v>
      </c>
      <c r="C119" s="63">
        <f t="shared" si="3"/>
        <v>430.55848646970105</v>
      </c>
      <c r="D119" s="41">
        <f t="shared" si="4"/>
        <v>2990.1012396694218</v>
      </c>
      <c r="E119" s="43">
        <f t="shared" si="5"/>
        <v>1151.3748483476695</v>
      </c>
    </row>
    <row r="120" spans="1:5" x14ac:dyDescent="0.4">
      <c r="A120" s="24">
        <v>279</v>
      </c>
      <c r="B120" s="25" t="s">
        <v>265</v>
      </c>
      <c r="C120" s="63">
        <f t="shared" si="3"/>
        <v>430.55848646970105</v>
      </c>
      <c r="D120" s="41">
        <f t="shared" si="4"/>
        <v>15297.192148760332</v>
      </c>
      <c r="E120" s="43">
        <f t="shared" si="5"/>
        <v>10594.979103666819</v>
      </c>
    </row>
    <row r="121" spans="1:5" x14ac:dyDescent="0.4">
      <c r="A121" s="24">
        <v>224</v>
      </c>
      <c r="B121" s="25" t="s">
        <v>265</v>
      </c>
      <c r="C121" s="63">
        <f t="shared" si="3"/>
        <v>430.55848646970105</v>
      </c>
      <c r="D121" s="41">
        <f t="shared" si="4"/>
        <v>4717.1921487603313</v>
      </c>
      <c r="E121" s="43">
        <f t="shared" si="5"/>
        <v>2297.4684653689465</v>
      </c>
    </row>
    <row r="122" spans="1:5" x14ac:dyDescent="0.4">
      <c r="A122" s="24">
        <v>116</v>
      </c>
      <c r="B122" s="25" t="s">
        <v>265</v>
      </c>
      <c r="C122" s="63">
        <f t="shared" si="3"/>
        <v>430.55848646970105</v>
      </c>
      <c r="D122" s="41">
        <f t="shared" si="4"/>
        <v>1545.9194214876029</v>
      </c>
      <c r="E122" s="43">
        <f t="shared" si="5"/>
        <v>3608.1748483476672</v>
      </c>
    </row>
    <row r="123" spans="1:5" x14ac:dyDescent="0.4">
      <c r="A123" s="24">
        <v>138</v>
      </c>
      <c r="B123" s="25" t="s">
        <v>265</v>
      </c>
      <c r="C123" s="63">
        <f t="shared" si="3"/>
        <v>430.55848646970105</v>
      </c>
      <c r="D123" s="41">
        <f t="shared" si="4"/>
        <v>299.91942148760313</v>
      </c>
      <c r="E123" s="43">
        <f t="shared" si="5"/>
        <v>1449.1791036668167</v>
      </c>
    </row>
    <row r="124" spans="1:5" x14ac:dyDescent="0.4">
      <c r="A124" s="24">
        <v>135</v>
      </c>
      <c r="B124" s="25" t="s">
        <v>265</v>
      </c>
      <c r="C124" s="63">
        <f t="shared" si="3"/>
        <v>430.55848646970105</v>
      </c>
      <c r="D124" s="41">
        <f t="shared" si="4"/>
        <v>412.82851239669401</v>
      </c>
      <c r="E124" s="43">
        <f t="shared" si="5"/>
        <v>1686.5876143051144</v>
      </c>
    </row>
    <row r="125" spans="1:5" x14ac:dyDescent="0.4">
      <c r="A125" s="24">
        <v>73</v>
      </c>
      <c r="B125" s="25" t="s">
        <v>265</v>
      </c>
      <c r="C125" s="63">
        <f t="shared" si="3"/>
        <v>430.55848646970105</v>
      </c>
      <c r="D125" s="41">
        <f t="shared" si="4"/>
        <v>6776.2830578512385</v>
      </c>
      <c r="E125" s="43">
        <f t="shared" si="5"/>
        <v>10623.030167496603</v>
      </c>
    </row>
    <row r="126" spans="1:5" x14ac:dyDescent="0.4">
      <c r="A126" s="24">
        <v>119</v>
      </c>
      <c r="B126" s="25" t="s">
        <v>265</v>
      </c>
      <c r="C126" s="63">
        <f t="shared" si="3"/>
        <v>430.55848646970105</v>
      </c>
      <c r="D126" s="41">
        <f t="shared" si="4"/>
        <v>1319.0103305785119</v>
      </c>
      <c r="E126" s="43">
        <f t="shared" si="5"/>
        <v>3256.7663377093695</v>
      </c>
    </row>
    <row r="127" spans="1:5" x14ac:dyDescent="0.4">
      <c r="A127" s="24">
        <v>216</v>
      </c>
      <c r="B127" s="25" t="s">
        <v>265</v>
      </c>
      <c r="C127" s="63">
        <f t="shared" si="3"/>
        <v>430.55848646970105</v>
      </c>
      <c r="D127" s="41">
        <f t="shared" si="4"/>
        <v>3682.2830578512403</v>
      </c>
      <c r="E127" s="43">
        <f t="shared" si="5"/>
        <v>1594.5578270710739</v>
      </c>
    </row>
    <row r="128" spans="1:5" x14ac:dyDescent="0.4">
      <c r="A128" s="24">
        <v>207</v>
      </c>
      <c r="B128" s="25" t="s">
        <v>265</v>
      </c>
      <c r="C128" s="63">
        <f t="shared" si="3"/>
        <v>430.55848646970105</v>
      </c>
      <c r="D128" s="41">
        <f t="shared" si="4"/>
        <v>2671.0103305785128</v>
      </c>
      <c r="E128" s="43">
        <f t="shared" si="5"/>
        <v>956.78335898596731</v>
      </c>
    </row>
    <row r="129" spans="1:5" x14ac:dyDescent="0.4">
      <c r="A129" s="24">
        <v>181</v>
      </c>
      <c r="B129" s="25" t="s">
        <v>265</v>
      </c>
      <c r="C129" s="63">
        <f t="shared" si="3"/>
        <v>430.55848646970105</v>
      </c>
      <c r="D129" s="41">
        <f t="shared" si="4"/>
        <v>659.55578512396721</v>
      </c>
      <c r="E129" s="43">
        <f t="shared" si="5"/>
        <v>24.323784517881517</v>
      </c>
    </row>
    <row r="130" spans="1:5" x14ac:dyDescent="0.4">
      <c r="A130" s="24">
        <v>68</v>
      </c>
      <c r="B130" s="25" t="s">
        <v>265</v>
      </c>
      <c r="C130" s="63">
        <f t="shared" ref="C130:C193" si="6">(INDEX(概要,MATCH(学部,因子,0),4)-全平均)^2</f>
        <v>430.55848646970105</v>
      </c>
      <c r="D130" s="41">
        <f t="shared" ref="D130:D193" si="7">(利用時間-INDEX(概要,MATCH(学部,因子,0),4))^2</f>
        <v>7624.4648760330565</v>
      </c>
      <c r="E130" s="43">
        <f t="shared" ref="E130:E193" si="8">(利用時間-全平均)^2</f>
        <v>11678.711018560432</v>
      </c>
    </row>
    <row r="131" spans="1:5" x14ac:dyDescent="0.4">
      <c r="A131" s="24">
        <v>106</v>
      </c>
      <c r="B131" s="25" t="s">
        <v>265</v>
      </c>
      <c r="C131" s="63">
        <f t="shared" si="6"/>
        <v>430.55848646970105</v>
      </c>
      <c r="D131" s="41">
        <f t="shared" si="7"/>
        <v>2432.2830578512389</v>
      </c>
      <c r="E131" s="43">
        <f t="shared" si="8"/>
        <v>4909.5365504753263</v>
      </c>
    </row>
    <row r="132" spans="1:5" x14ac:dyDescent="0.4">
      <c r="A132" s="24">
        <v>264</v>
      </c>
      <c r="B132" s="25" t="s">
        <v>265</v>
      </c>
      <c r="C132" s="63">
        <f t="shared" si="6"/>
        <v>430.55848646970105</v>
      </c>
      <c r="D132" s="41">
        <f t="shared" si="7"/>
        <v>11811.737603305786</v>
      </c>
      <c r="E132" s="43">
        <f t="shared" si="8"/>
        <v>7732.0216568583091</v>
      </c>
    </row>
    <row r="133" spans="1:5" x14ac:dyDescent="0.4">
      <c r="A133" s="24">
        <v>172</v>
      </c>
      <c r="B133" s="25" t="s">
        <v>265</v>
      </c>
      <c r="C133" s="63">
        <f t="shared" si="6"/>
        <v>430.55848646970105</v>
      </c>
      <c r="D133" s="41">
        <f t="shared" si="7"/>
        <v>278.28305785123985</v>
      </c>
      <c r="E133" s="43">
        <f t="shared" si="8"/>
        <v>16.549316432774912</v>
      </c>
    </row>
    <row r="134" spans="1:5" x14ac:dyDescent="0.4">
      <c r="A134" s="24">
        <v>146</v>
      </c>
      <c r="B134" s="25" t="s">
        <v>265</v>
      </c>
      <c r="C134" s="63">
        <f t="shared" si="6"/>
        <v>430.55848646970105</v>
      </c>
      <c r="D134" s="41">
        <f t="shared" si="7"/>
        <v>86.828512396694123</v>
      </c>
      <c r="E134" s="43">
        <f t="shared" si="8"/>
        <v>904.08974196468921</v>
      </c>
    </row>
    <row r="135" spans="1:5" x14ac:dyDescent="0.4">
      <c r="A135" s="24">
        <v>244</v>
      </c>
      <c r="B135" s="25" t="s">
        <v>265</v>
      </c>
      <c r="C135" s="63">
        <f t="shared" si="6"/>
        <v>430.55848646970105</v>
      </c>
      <c r="D135" s="41">
        <f t="shared" si="7"/>
        <v>7864.4648760330583</v>
      </c>
      <c r="E135" s="43">
        <f t="shared" si="8"/>
        <v>4614.7450611136273</v>
      </c>
    </row>
    <row r="136" spans="1:5" x14ac:dyDescent="0.4">
      <c r="A136" s="24">
        <v>233</v>
      </c>
      <c r="B136" s="25" t="s">
        <v>265</v>
      </c>
      <c r="C136" s="63">
        <f t="shared" si="6"/>
        <v>430.55848646970105</v>
      </c>
      <c r="D136" s="41">
        <f t="shared" si="7"/>
        <v>6034.4648760330583</v>
      </c>
      <c r="E136" s="43">
        <f t="shared" si="8"/>
        <v>3241.2429334540529</v>
      </c>
    </row>
    <row r="137" spans="1:5" x14ac:dyDescent="0.4">
      <c r="A137" s="24">
        <v>162</v>
      </c>
      <c r="B137" s="25" t="s">
        <v>265</v>
      </c>
      <c r="C137" s="63">
        <f t="shared" si="6"/>
        <v>430.55848646970105</v>
      </c>
      <c r="D137" s="41">
        <f t="shared" si="7"/>
        <v>44.646694214876099</v>
      </c>
      <c r="E137" s="43">
        <f t="shared" si="8"/>
        <v>197.91101856043423</v>
      </c>
    </row>
    <row r="138" spans="1:5" x14ac:dyDescent="0.4">
      <c r="A138" s="24">
        <v>162</v>
      </c>
      <c r="B138" s="25" t="s">
        <v>265</v>
      </c>
      <c r="C138" s="63">
        <f t="shared" si="6"/>
        <v>430.55848646970105</v>
      </c>
      <c r="D138" s="41">
        <f t="shared" si="7"/>
        <v>44.646694214876099</v>
      </c>
      <c r="E138" s="43">
        <f t="shared" si="8"/>
        <v>197.91101856043423</v>
      </c>
    </row>
    <row r="139" spans="1:5" x14ac:dyDescent="0.4">
      <c r="A139" s="24">
        <v>293</v>
      </c>
      <c r="B139" s="25" t="s">
        <v>265</v>
      </c>
      <c r="C139" s="63">
        <f t="shared" si="6"/>
        <v>430.55848646970105</v>
      </c>
      <c r="D139" s="41">
        <f t="shared" si="7"/>
        <v>18956.28305785124</v>
      </c>
      <c r="E139" s="43">
        <f t="shared" si="8"/>
        <v>13673.072720688097</v>
      </c>
    </row>
    <row r="140" spans="1:5" x14ac:dyDescent="0.4">
      <c r="A140" s="24">
        <v>261</v>
      </c>
      <c r="B140" s="25" t="s">
        <v>264</v>
      </c>
      <c r="C140" s="63">
        <f t="shared" si="6"/>
        <v>0.30202343449698693</v>
      </c>
      <c r="D140" s="41">
        <f t="shared" si="7"/>
        <v>7307.0836762688641</v>
      </c>
      <c r="E140" s="43">
        <f t="shared" si="8"/>
        <v>7213.4301674966073</v>
      </c>
    </row>
    <row r="141" spans="1:5" x14ac:dyDescent="0.4">
      <c r="A141" s="24">
        <v>173</v>
      </c>
      <c r="B141" s="25" t="s">
        <v>264</v>
      </c>
      <c r="C141" s="63">
        <f t="shared" si="6"/>
        <v>0.30202343449698693</v>
      </c>
      <c r="D141" s="41">
        <f t="shared" si="7"/>
        <v>6.3429355281206448</v>
      </c>
      <c r="E141" s="43">
        <f t="shared" si="8"/>
        <v>9.4131462200089775</v>
      </c>
    </row>
    <row r="142" spans="1:5" x14ac:dyDescent="0.4">
      <c r="A142" s="24">
        <v>221</v>
      </c>
      <c r="B142" s="25" t="s">
        <v>264</v>
      </c>
      <c r="C142" s="63">
        <f t="shared" si="6"/>
        <v>0.30202343449698693</v>
      </c>
      <c r="D142" s="41">
        <f t="shared" si="7"/>
        <v>2068.565157750344</v>
      </c>
      <c r="E142" s="43">
        <f t="shared" si="8"/>
        <v>2018.8769760072441</v>
      </c>
    </row>
    <row r="143" spans="1:5" x14ac:dyDescent="0.4">
      <c r="A143" s="24">
        <v>211</v>
      </c>
      <c r="B143" s="25" t="s">
        <v>264</v>
      </c>
      <c r="C143" s="63">
        <f t="shared" si="6"/>
        <v>0.30202343449698693</v>
      </c>
      <c r="D143" s="41">
        <f t="shared" si="7"/>
        <v>1258.9355281207143</v>
      </c>
      <c r="E143" s="43">
        <f t="shared" si="8"/>
        <v>1220.2386781349035</v>
      </c>
    </row>
    <row r="144" spans="1:5" x14ac:dyDescent="0.4">
      <c r="A144" s="24">
        <v>210</v>
      </c>
      <c r="B144" s="25" t="s">
        <v>264</v>
      </c>
      <c r="C144" s="63">
        <f t="shared" si="6"/>
        <v>0.30202343449698693</v>
      </c>
      <c r="D144" s="41">
        <f t="shared" si="7"/>
        <v>1188.9725651577512</v>
      </c>
      <c r="E144" s="43">
        <f t="shared" si="8"/>
        <v>1151.3748483476695</v>
      </c>
    </row>
    <row r="145" spans="1:5" x14ac:dyDescent="0.4">
      <c r="A145" s="24">
        <v>60</v>
      </c>
      <c r="B145" s="25" t="s">
        <v>264</v>
      </c>
      <c r="C145" s="63">
        <f t="shared" si="6"/>
        <v>0.30202343449698693</v>
      </c>
      <c r="D145" s="41">
        <f t="shared" si="7"/>
        <v>13344.528120713303</v>
      </c>
      <c r="E145" s="43">
        <f t="shared" si="8"/>
        <v>13471.800380262559</v>
      </c>
    </row>
    <row r="146" spans="1:5" x14ac:dyDescent="0.4">
      <c r="A146" s="24">
        <v>70</v>
      </c>
      <c r="B146" s="25" t="s">
        <v>264</v>
      </c>
      <c r="C146" s="63">
        <f t="shared" si="6"/>
        <v>0.30202343449698693</v>
      </c>
      <c r="D146" s="41">
        <f t="shared" si="7"/>
        <v>11134.157750342933</v>
      </c>
      <c r="E146" s="43">
        <f t="shared" si="8"/>
        <v>11250.4386781349</v>
      </c>
    </row>
    <row r="147" spans="1:5" x14ac:dyDescent="0.4">
      <c r="A147" s="24">
        <v>139</v>
      </c>
      <c r="B147" s="25" t="s">
        <v>264</v>
      </c>
      <c r="C147" s="63">
        <f t="shared" si="6"/>
        <v>0.30202343449698693</v>
      </c>
      <c r="D147" s="41">
        <f t="shared" si="7"/>
        <v>1333.6021947873789</v>
      </c>
      <c r="E147" s="43">
        <f t="shared" si="8"/>
        <v>1374.0429334540506</v>
      </c>
    </row>
    <row r="148" spans="1:5" x14ac:dyDescent="0.4">
      <c r="A148" s="24">
        <v>97</v>
      </c>
      <c r="B148" s="25" t="s">
        <v>264</v>
      </c>
      <c r="C148" s="63">
        <f t="shared" si="6"/>
        <v>0.30202343449698693</v>
      </c>
      <c r="D148" s="41">
        <f t="shared" si="7"/>
        <v>6165.1577503429335</v>
      </c>
      <c r="E148" s="43">
        <f t="shared" si="8"/>
        <v>6251.7620823902198</v>
      </c>
    </row>
    <row r="149" spans="1:5" x14ac:dyDescent="0.4">
      <c r="A149" s="24">
        <v>98</v>
      </c>
      <c r="B149" s="25" t="s">
        <v>264</v>
      </c>
      <c r="C149" s="63">
        <f t="shared" si="6"/>
        <v>0.30202343449698693</v>
      </c>
      <c r="D149" s="41">
        <f t="shared" si="7"/>
        <v>6009.1207133058961</v>
      </c>
      <c r="E149" s="43">
        <f t="shared" si="8"/>
        <v>6094.6259121774538</v>
      </c>
    </row>
    <row r="150" spans="1:5" x14ac:dyDescent="0.4">
      <c r="A150" s="24">
        <v>202</v>
      </c>
      <c r="B150" s="25" t="s">
        <v>264</v>
      </c>
      <c r="C150" s="63">
        <f t="shared" si="6"/>
        <v>0.30202343449698693</v>
      </c>
      <c r="D150" s="41">
        <f t="shared" si="7"/>
        <v>701.2688614540474</v>
      </c>
      <c r="E150" s="43">
        <f t="shared" si="8"/>
        <v>672.46421004979697</v>
      </c>
    </row>
    <row r="151" spans="1:5" x14ac:dyDescent="0.4">
      <c r="A151" s="24">
        <v>169</v>
      </c>
      <c r="B151" s="25" t="s">
        <v>264</v>
      </c>
      <c r="C151" s="63">
        <f t="shared" si="6"/>
        <v>0.30202343449698693</v>
      </c>
      <c r="D151" s="41">
        <f t="shared" si="7"/>
        <v>42.49108367626868</v>
      </c>
      <c r="E151" s="43">
        <f t="shared" si="8"/>
        <v>49.957827071072707</v>
      </c>
    </row>
    <row r="152" spans="1:5" x14ac:dyDescent="0.4">
      <c r="A152" s="24">
        <v>188</v>
      </c>
      <c r="B152" s="25" t="s">
        <v>264</v>
      </c>
      <c r="C152" s="63">
        <f t="shared" si="6"/>
        <v>0.30202343449698693</v>
      </c>
      <c r="D152" s="41">
        <f t="shared" si="7"/>
        <v>155.7873799725655</v>
      </c>
      <c r="E152" s="43">
        <f t="shared" si="8"/>
        <v>142.37059302851998</v>
      </c>
    </row>
    <row r="153" spans="1:5" x14ac:dyDescent="0.4">
      <c r="A153" s="24">
        <v>213</v>
      </c>
      <c r="B153" s="25" t="s">
        <v>264</v>
      </c>
      <c r="C153" s="63">
        <f t="shared" si="6"/>
        <v>0.30202343449698693</v>
      </c>
      <c r="D153" s="41">
        <f t="shared" si="7"/>
        <v>1404.8614540466403</v>
      </c>
      <c r="E153" s="43">
        <f t="shared" si="8"/>
        <v>1363.9663377093716</v>
      </c>
    </row>
    <row r="154" spans="1:5" x14ac:dyDescent="0.4">
      <c r="A154" s="24">
        <v>121</v>
      </c>
      <c r="B154" s="25" t="s">
        <v>264</v>
      </c>
      <c r="C154" s="63">
        <f t="shared" si="6"/>
        <v>0.30202343449698693</v>
      </c>
      <c r="D154" s="41">
        <f t="shared" si="7"/>
        <v>2972.2688614540452</v>
      </c>
      <c r="E154" s="43">
        <f t="shared" si="8"/>
        <v>3032.4939972838374</v>
      </c>
    </row>
    <row r="155" spans="1:5" x14ac:dyDescent="0.4">
      <c r="A155" s="24">
        <v>65</v>
      </c>
      <c r="B155" s="25" t="s">
        <v>264</v>
      </c>
      <c r="C155" s="63">
        <f t="shared" si="6"/>
        <v>0.30202343449698693</v>
      </c>
      <c r="D155" s="41">
        <f t="shared" si="7"/>
        <v>12214.342935528117</v>
      </c>
      <c r="E155" s="43">
        <f t="shared" si="8"/>
        <v>12336.11952919873</v>
      </c>
    </row>
    <row r="156" spans="1:5" x14ac:dyDescent="0.4">
      <c r="A156" s="24">
        <v>93</v>
      </c>
      <c r="B156" s="25" t="s">
        <v>264</v>
      </c>
      <c r="C156" s="63">
        <f t="shared" si="6"/>
        <v>0.30202343449698693</v>
      </c>
      <c r="D156" s="41">
        <f t="shared" si="7"/>
        <v>6809.3058984910813</v>
      </c>
      <c r="E156" s="43">
        <f t="shared" si="8"/>
        <v>6900.306763241284</v>
      </c>
    </row>
    <row r="157" spans="1:5" x14ac:dyDescent="0.4">
      <c r="A157" s="24">
        <v>102</v>
      </c>
      <c r="B157" s="25" t="s">
        <v>264</v>
      </c>
      <c r="C157" s="63">
        <f t="shared" si="6"/>
        <v>0.30202343449698693</v>
      </c>
      <c r="D157" s="41">
        <f t="shared" si="7"/>
        <v>5404.9725651577482</v>
      </c>
      <c r="E157" s="43">
        <f t="shared" si="8"/>
        <v>5486.0812313263905</v>
      </c>
    </row>
    <row r="158" spans="1:5" x14ac:dyDescent="0.4">
      <c r="A158" s="24">
        <v>210</v>
      </c>
      <c r="B158" s="25" t="s">
        <v>264</v>
      </c>
      <c r="C158" s="63">
        <f t="shared" si="6"/>
        <v>0.30202343449698693</v>
      </c>
      <c r="D158" s="41">
        <f t="shared" si="7"/>
        <v>1188.9725651577512</v>
      </c>
      <c r="E158" s="43">
        <f t="shared" si="8"/>
        <v>1151.3748483476695</v>
      </c>
    </row>
    <row r="159" spans="1:5" x14ac:dyDescent="0.4">
      <c r="A159" s="24">
        <v>179</v>
      </c>
      <c r="B159" s="25" t="s">
        <v>264</v>
      </c>
      <c r="C159" s="63">
        <f t="shared" si="6"/>
        <v>0.30202343449698693</v>
      </c>
      <c r="D159" s="41">
        <f t="shared" si="7"/>
        <v>12.120713305898587</v>
      </c>
      <c r="E159" s="43">
        <f t="shared" si="8"/>
        <v>8.5961249434133808</v>
      </c>
    </row>
    <row r="160" spans="1:5" x14ac:dyDescent="0.4">
      <c r="A160" s="24">
        <v>224</v>
      </c>
      <c r="B160" s="25" t="s">
        <v>264</v>
      </c>
      <c r="C160" s="63">
        <f t="shared" si="6"/>
        <v>0.30202343449698693</v>
      </c>
      <c r="D160" s="41">
        <f t="shared" si="7"/>
        <v>2350.4540466392332</v>
      </c>
      <c r="E160" s="43">
        <f t="shared" si="8"/>
        <v>2297.4684653689465</v>
      </c>
    </row>
    <row r="161" spans="1:5" x14ac:dyDescent="0.4">
      <c r="A161" s="24">
        <v>116</v>
      </c>
      <c r="B161" s="25" t="s">
        <v>264</v>
      </c>
      <c r="C161" s="63">
        <f t="shared" si="6"/>
        <v>0.30202343449698693</v>
      </c>
      <c r="D161" s="41">
        <f t="shared" si="7"/>
        <v>3542.45404663923</v>
      </c>
      <c r="E161" s="43">
        <f t="shared" si="8"/>
        <v>3608.1748483476672</v>
      </c>
    </row>
    <row r="162" spans="1:5" x14ac:dyDescent="0.4">
      <c r="A162" s="24">
        <v>138</v>
      </c>
      <c r="B162" s="25" t="s">
        <v>264</v>
      </c>
      <c r="C162" s="63">
        <f t="shared" si="6"/>
        <v>0.30202343449698693</v>
      </c>
      <c r="D162" s="41">
        <f t="shared" si="7"/>
        <v>1407.6392318244159</v>
      </c>
      <c r="E162" s="43">
        <f t="shared" si="8"/>
        <v>1449.1791036668167</v>
      </c>
    </row>
    <row r="163" spans="1:5" x14ac:dyDescent="0.4">
      <c r="A163" s="24">
        <v>135</v>
      </c>
      <c r="B163" s="25" t="s">
        <v>264</v>
      </c>
      <c r="C163" s="63">
        <f t="shared" si="6"/>
        <v>0.30202343449698693</v>
      </c>
      <c r="D163" s="41">
        <f t="shared" si="7"/>
        <v>1641.750342935527</v>
      </c>
      <c r="E163" s="43">
        <f t="shared" si="8"/>
        <v>1686.5876143051144</v>
      </c>
    </row>
    <row r="164" spans="1:5" x14ac:dyDescent="0.4">
      <c r="A164" s="24">
        <v>73</v>
      </c>
      <c r="B164" s="25" t="s">
        <v>264</v>
      </c>
      <c r="C164" s="63">
        <f t="shared" si="6"/>
        <v>0.30202343449698693</v>
      </c>
      <c r="D164" s="41">
        <f t="shared" si="7"/>
        <v>10510.046639231821</v>
      </c>
      <c r="E164" s="43">
        <f t="shared" si="8"/>
        <v>10623.030167496603</v>
      </c>
    </row>
    <row r="165" spans="1:5" x14ac:dyDescent="0.4">
      <c r="A165" s="24">
        <v>119</v>
      </c>
      <c r="B165" s="25" t="s">
        <v>264</v>
      </c>
      <c r="C165" s="63">
        <f t="shared" si="6"/>
        <v>0.30202343449698693</v>
      </c>
      <c r="D165" s="41">
        <f t="shared" si="7"/>
        <v>3194.3429355281191</v>
      </c>
      <c r="E165" s="43">
        <f t="shared" si="8"/>
        <v>3256.7663377093695</v>
      </c>
    </row>
    <row r="166" spans="1:5" x14ac:dyDescent="0.4">
      <c r="A166" s="24">
        <v>156</v>
      </c>
      <c r="B166" s="25" t="s">
        <v>264</v>
      </c>
      <c r="C166" s="63">
        <f t="shared" si="6"/>
        <v>0.30202343449698693</v>
      </c>
      <c r="D166" s="41">
        <f t="shared" si="7"/>
        <v>380.97256515774978</v>
      </c>
      <c r="E166" s="43">
        <f t="shared" si="8"/>
        <v>402.72803983702983</v>
      </c>
    </row>
    <row r="167" spans="1:5" x14ac:dyDescent="0.4">
      <c r="A167" s="24">
        <v>207</v>
      </c>
      <c r="B167" s="25" t="s">
        <v>264</v>
      </c>
      <c r="C167" s="63">
        <f t="shared" si="6"/>
        <v>0.30202343449698693</v>
      </c>
      <c r="D167" s="41">
        <f t="shared" si="7"/>
        <v>991.08367626886229</v>
      </c>
      <c r="E167" s="43">
        <f t="shared" si="8"/>
        <v>956.78335898596731</v>
      </c>
    </row>
    <row r="168" spans="1:5" x14ac:dyDescent="0.4">
      <c r="A168" s="24">
        <v>181</v>
      </c>
      <c r="B168" s="25" t="s">
        <v>264</v>
      </c>
      <c r="C168" s="63">
        <f t="shared" si="6"/>
        <v>0.30202343449698693</v>
      </c>
      <c r="D168" s="41">
        <f t="shared" si="7"/>
        <v>30.046639231824567</v>
      </c>
      <c r="E168" s="43">
        <f t="shared" si="8"/>
        <v>24.323784517881517</v>
      </c>
    </row>
    <row r="169" spans="1:5" x14ac:dyDescent="0.4">
      <c r="A169" s="24">
        <v>68</v>
      </c>
      <c r="B169" s="25" t="s">
        <v>264</v>
      </c>
      <c r="C169" s="63">
        <f t="shared" si="6"/>
        <v>0.30202343449698693</v>
      </c>
      <c r="D169" s="41">
        <f t="shared" si="7"/>
        <v>11560.231824417007</v>
      </c>
      <c r="E169" s="43">
        <f t="shared" si="8"/>
        <v>11678.711018560432</v>
      </c>
    </row>
    <row r="170" spans="1:5" x14ac:dyDescent="0.4">
      <c r="A170" s="24">
        <v>106</v>
      </c>
      <c r="B170" s="25" t="s">
        <v>264</v>
      </c>
      <c r="C170" s="63">
        <f t="shared" si="6"/>
        <v>0.30202343449698693</v>
      </c>
      <c r="D170" s="41">
        <f t="shared" si="7"/>
        <v>4832.8244170096004</v>
      </c>
      <c r="E170" s="43">
        <f t="shared" si="8"/>
        <v>4909.5365504753263</v>
      </c>
    </row>
    <row r="171" spans="1:5" x14ac:dyDescent="0.4">
      <c r="A171" s="24">
        <v>164</v>
      </c>
      <c r="B171" s="25" t="s">
        <v>264</v>
      </c>
      <c r="C171" s="63">
        <f t="shared" si="6"/>
        <v>0.30202343449698693</v>
      </c>
      <c r="D171" s="41">
        <f t="shared" si="7"/>
        <v>132.67626886145374</v>
      </c>
      <c r="E171" s="43">
        <f t="shared" si="8"/>
        <v>145.63867813490236</v>
      </c>
    </row>
    <row r="172" spans="1:5" x14ac:dyDescent="0.4">
      <c r="A172" s="24">
        <v>172</v>
      </c>
      <c r="B172" s="25" t="s">
        <v>264</v>
      </c>
      <c r="C172" s="63">
        <f t="shared" si="6"/>
        <v>0.30202343449698693</v>
      </c>
      <c r="D172" s="41">
        <f t="shared" si="7"/>
        <v>12.379972565157654</v>
      </c>
      <c r="E172" s="43">
        <f t="shared" si="8"/>
        <v>16.549316432774912</v>
      </c>
    </row>
    <row r="173" spans="1:5" x14ac:dyDescent="0.4">
      <c r="A173" s="24">
        <v>246</v>
      </c>
      <c r="B173" s="25" t="s">
        <v>264</v>
      </c>
      <c r="C173" s="63">
        <f t="shared" si="6"/>
        <v>0.30202343449698693</v>
      </c>
      <c r="D173" s="41">
        <f t="shared" si="7"/>
        <v>4967.6392318244189</v>
      </c>
      <c r="E173" s="43">
        <f t="shared" si="8"/>
        <v>4890.4727206880962</v>
      </c>
    </row>
    <row r="174" spans="1:5" x14ac:dyDescent="0.4">
      <c r="A174" s="24">
        <v>244</v>
      </c>
      <c r="B174" s="25" t="s">
        <v>264</v>
      </c>
      <c r="C174" s="63">
        <f t="shared" si="6"/>
        <v>0.30202343449698693</v>
      </c>
      <c r="D174" s="41">
        <f t="shared" si="7"/>
        <v>4689.7133058984928</v>
      </c>
      <c r="E174" s="43">
        <f t="shared" si="8"/>
        <v>4614.7450611136273</v>
      </c>
    </row>
    <row r="175" spans="1:5" x14ac:dyDescent="0.4">
      <c r="A175" s="24">
        <v>233</v>
      </c>
      <c r="B175" s="25" t="s">
        <v>264</v>
      </c>
      <c r="C175" s="63">
        <f t="shared" si="6"/>
        <v>0.30202343449698693</v>
      </c>
      <c r="D175" s="41">
        <f t="shared" si="7"/>
        <v>3304.1207133059002</v>
      </c>
      <c r="E175" s="43">
        <f t="shared" si="8"/>
        <v>3241.2429334540529</v>
      </c>
    </row>
    <row r="176" spans="1:5" x14ac:dyDescent="0.4">
      <c r="A176" s="24">
        <v>262</v>
      </c>
      <c r="B176" s="25" t="s">
        <v>264</v>
      </c>
      <c r="C176" s="63">
        <f t="shared" si="6"/>
        <v>0.30202343449698693</v>
      </c>
      <c r="D176" s="41">
        <f t="shared" si="7"/>
        <v>7479.0466392318267</v>
      </c>
      <c r="E176" s="43">
        <f t="shared" si="8"/>
        <v>7384.2939972838412</v>
      </c>
    </row>
    <row r="177" spans="1:5" x14ac:dyDescent="0.4">
      <c r="A177" s="24">
        <v>162</v>
      </c>
      <c r="B177" s="25" t="s">
        <v>264</v>
      </c>
      <c r="C177" s="63">
        <f t="shared" si="6"/>
        <v>0.30202343449698693</v>
      </c>
      <c r="D177" s="41">
        <f t="shared" si="7"/>
        <v>182.75034293552775</v>
      </c>
      <c r="E177" s="43">
        <f t="shared" si="8"/>
        <v>197.91101856043423</v>
      </c>
    </row>
    <row r="178" spans="1:5" x14ac:dyDescent="0.4">
      <c r="A178" s="24">
        <v>293</v>
      </c>
      <c r="B178" s="25" t="s">
        <v>264</v>
      </c>
      <c r="C178" s="63">
        <f t="shared" si="6"/>
        <v>0.30202343449698693</v>
      </c>
      <c r="D178" s="41">
        <f t="shared" si="7"/>
        <v>13801.898491083679</v>
      </c>
      <c r="E178" s="43">
        <f t="shared" si="8"/>
        <v>13673.072720688097</v>
      </c>
    </row>
    <row r="179" spans="1:5" x14ac:dyDescent="0.4">
      <c r="A179" s="24">
        <v>224</v>
      </c>
      <c r="B179" s="25" t="s">
        <v>264</v>
      </c>
      <c r="C179" s="63">
        <f t="shared" si="6"/>
        <v>0.30202343449698693</v>
      </c>
      <c r="D179" s="41">
        <f t="shared" si="7"/>
        <v>2350.4540466392332</v>
      </c>
      <c r="E179" s="43">
        <f t="shared" si="8"/>
        <v>2297.4684653689465</v>
      </c>
    </row>
    <row r="180" spans="1:5" x14ac:dyDescent="0.4">
      <c r="A180" s="24">
        <v>187</v>
      </c>
      <c r="B180" s="25" t="s">
        <v>264</v>
      </c>
      <c r="C180" s="63">
        <f t="shared" si="6"/>
        <v>0.30202343449698693</v>
      </c>
      <c r="D180" s="41">
        <f t="shared" si="7"/>
        <v>131.82441700960251</v>
      </c>
      <c r="E180" s="43">
        <f t="shared" si="8"/>
        <v>119.50676324128592</v>
      </c>
    </row>
    <row r="181" spans="1:5" x14ac:dyDescent="0.4">
      <c r="A181" s="24">
        <v>245</v>
      </c>
      <c r="B181" s="25" t="s">
        <v>264</v>
      </c>
      <c r="C181" s="63">
        <f t="shared" si="6"/>
        <v>0.30202343449698693</v>
      </c>
      <c r="D181" s="41">
        <f t="shared" si="7"/>
        <v>4827.6762688614563</v>
      </c>
      <c r="E181" s="43">
        <f t="shared" si="8"/>
        <v>4751.6088909008622</v>
      </c>
    </row>
    <row r="182" spans="1:5" x14ac:dyDescent="0.4">
      <c r="A182" s="24">
        <v>304</v>
      </c>
      <c r="B182" s="25" t="s">
        <v>264</v>
      </c>
      <c r="C182" s="63">
        <f t="shared" si="6"/>
        <v>0.30202343449698693</v>
      </c>
      <c r="D182" s="41">
        <f t="shared" si="7"/>
        <v>16507.491083676272</v>
      </c>
      <c r="E182" s="43">
        <f t="shared" si="8"/>
        <v>16366.574848347671</v>
      </c>
    </row>
    <row r="183" spans="1:5" x14ac:dyDescent="0.4">
      <c r="A183" s="24">
        <v>160</v>
      </c>
      <c r="B183" s="25" t="s">
        <v>264</v>
      </c>
      <c r="C183" s="63">
        <f t="shared" si="6"/>
        <v>0.30202343449698693</v>
      </c>
      <c r="D183" s="41">
        <f t="shared" si="7"/>
        <v>240.82441700960177</v>
      </c>
      <c r="E183" s="43">
        <f t="shared" si="8"/>
        <v>258.18335898596609</v>
      </c>
    </row>
    <row r="184" spans="1:5" x14ac:dyDescent="0.4">
      <c r="A184" s="24">
        <v>141</v>
      </c>
      <c r="B184" s="25" t="s">
        <v>264</v>
      </c>
      <c r="C184" s="63">
        <f t="shared" si="6"/>
        <v>0.30202343449698693</v>
      </c>
      <c r="D184" s="41">
        <f t="shared" si="7"/>
        <v>1191.528120713305</v>
      </c>
      <c r="E184" s="43">
        <f t="shared" si="8"/>
        <v>1229.7705930285188</v>
      </c>
    </row>
    <row r="185" spans="1:5" x14ac:dyDescent="0.4">
      <c r="A185" s="24">
        <v>239</v>
      </c>
      <c r="B185" s="25" t="s">
        <v>264</v>
      </c>
      <c r="C185" s="63">
        <f t="shared" si="6"/>
        <v>0.30202343449698693</v>
      </c>
      <c r="D185" s="41">
        <f t="shared" si="7"/>
        <v>4029.898491083678</v>
      </c>
      <c r="E185" s="43">
        <f t="shared" si="8"/>
        <v>3960.4259121774576</v>
      </c>
    </row>
    <row r="186" spans="1:5" x14ac:dyDescent="0.4">
      <c r="A186" s="24">
        <v>214</v>
      </c>
      <c r="B186" s="25" t="s">
        <v>264</v>
      </c>
      <c r="C186" s="63">
        <f t="shared" si="6"/>
        <v>0.30202343449698693</v>
      </c>
      <c r="D186" s="41">
        <f t="shared" si="7"/>
        <v>1480.8244170096032</v>
      </c>
      <c r="E186" s="43">
        <f t="shared" si="8"/>
        <v>1438.8301674966058</v>
      </c>
    </row>
    <row r="187" spans="1:5" x14ac:dyDescent="0.4">
      <c r="A187" s="24">
        <v>243</v>
      </c>
      <c r="B187" s="25" t="s">
        <v>264</v>
      </c>
      <c r="C187" s="63">
        <f t="shared" si="6"/>
        <v>0.30202343449698693</v>
      </c>
      <c r="D187" s="41">
        <f t="shared" si="7"/>
        <v>4553.7503429355302</v>
      </c>
      <c r="E187" s="43">
        <f t="shared" si="8"/>
        <v>4479.8812313263934</v>
      </c>
    </row>
    <row r="188" spans="1:5" x14ac:dyDescent="0.4">
      <c r="A188" s="24">
        <v>227</v>
      </c>
      <c r="B188" s="25" t="s">
        <v>264</v>
      </c>
      <c r="C188" s="63">
        <f t="shared" si="6"/>
        <v>0.30202343449698693</v>
      </c>
      <c r="D188" s="41">
        <f t="shared" si="7"/>
        <v>2650.3429355281223</v>
      </c>
      <c r="E188" s="43">
        <f t="shared" si="8"/>
        <v>2594.0599547306488</v>
      </c>
    </row>
    <row r="189" spans="1:5" x14ac:dyDescent="0.4">
      <c r="A189" s="24">
        <v>252</v>
      </c>
      <c r="B189" s="25" t="s">
        <v>264</v>
      </c>
      <c r="C189" s="63">
        <f t="shared" si="6"/>
        <v>0.30202343449698693</v>
      </c>
      <c r="D189" s="41">
        <f t="shared" si="7"/>
        <v>5849.4170096021971</v>
      </c>
      <c r="E189" s="43">
        <f t="shared" si="8"/>
        <v>5765.6556994114999</v>
      </c>
    </row>
    <row r="190" spans="1:5" x14ac:dyDescent="0.4">
      <c r="A190" s="24">
        <v>72</v>
      </c>
      <c r="B190" s="25" t="s">
        <v>264</v>
      </c>
      <c r="C190" s="63">
        <f t="shared" si="6"/>
        <v>0.30202343449698693</v>
      </c>
      <c r="D190" s="41">
        <f t="shared" si="7"/>
        <v>10716.083676268858</v>
      </c>
      <c r="E190" s="43">
        <f t="shared" si="8"/>
        <v>10830.166337709368</v>
      </c>
    </row>
    <row r="191" spans="1:5" x14ac:dyDescent="0.4">
      <c r="A191" s="24">
        <v>303</v>
      </c>
      <c r="B191" s="25" t="s">
        <v>264</v>
      </c>
      <c r="C191" s="63">
        <f t="shared" si="6"/>
        <v>0.30202343449698693</v>
      </c>
      <c r="D191" s="41">
        <f t="shared" si="7"/>
        <v>16251.52812071331</v>
      </c>
      <c r="E191" s="43">
        <f t="shared" si="8"/>
        <v>16111.711018560438</v>
      </c>
    </row>
    <row r="192" spans="1:5" x14ac:dyDescent="0.4">
      <c r="A192" s="24">
        <v>156</v>
      </c>
      <c r="B192" s="25" t="s">
        <v>264</v>
      </c>
      <c r="C192" s="63">
        <f t="shared" si="6"/>
        <v>0.30202343449698693</v>
      </c>
      <c r="D192" s="41">
        <f t="shared" si="7"/>
        <v>380.97256515774978</v>
      </c>
      <c r="E192" s="43">
        <f t="shared" si="8"/>
        <v>402.72803983702983</v>
      </c>
    </row>
    <row r="193" spans="1:5" x14ac:dyDescent="0.4">
      <c r="A193" s="24">
        <v>130</v>
      </c>
      <c r="B193" s="25" t="s">
        <v>264</v>
      </c>
      <c r="C193" s="63">
        <f t="shared" si="6"/>
        <v>0.30202343449698693</v>
      </c>
      <c r="D193" s="41">
        <f t="shared" si="7"/>
        <v>2071.9355281207122</v>
      </c>
      <c r="E193" s="43">
        <f t="shared" si="8"/>
        <v>2122.2684653689439</v>
      </c>
    </row>
    <row r="194" spans="1:5" x14ac:dyDescent="0.4">
      <c r="A194" s="24">
        <v>162</v>
      </c>
      <c r="B194" s="25" t="s">
        <v>263</v>
      </c>
      <c r="C194" s="63">
        <f t="shared" ref="C194:C236" si="9">(INDEX(概要,MATCH(学部,因子,0),4)-全平均)^2</f>
        <v>1.3023767413950162</v>
      </c>
      <c r="D194" s="41">
        <f t="shared" ref="D194:D236" si="10">(利用時間-INDEX(概要,MATCH(学部,因子,0),4))^2</f>
        <v>231.32287723093592</v>
      </c>
      <c r="E194" s="43">
        <f t="shared" ref="E194:E236" si="11">(利用時間-全平均)^2</f>
        <v>197.91101856043423</v>
      </c>
    </row>
    <row r="195" spans="1:5" x14ac:dyDescent="0.4">
      <c r="A195" s="24">
        <v>162</v>
      </c>
      <c r="B195" s="25" t="s">
        <v>263</v>
      </c>
      <c r="C195" s="63">
        <f t="shared" si="9"/>
        <v>1.3023767413950162</v>
      </c>
      <c r="D195" s="41">
        <f t="shared" si="10"/>
        <v>231.32287723093592</v>
      </c>
      <c r="E195" s="43">
        <f t="shared" si="11"/>
        <v>197.91101856043423</v>
      </c>
    </row>
    <row r="196" spans="1:5" x14ac:dyDescent="0.4">
      <c r="A196" s="24">
        <v>193</v>
      </c>
      <c r="B196" s="25" t="s">
        <v>263</v>
      </c>
      <c r="C196" s="63">
        <f t="shared" si="9"/>
        <v>1.3023767413950162</v>
      </c>
      <c r="D196" s="41">
        <f t="shared" si="10"/>
        <v>249.34613304488883</v>
      </c>
      <c r="E196" s="43">
        <f t="shared" si="11"/>
        <v>286.68974196469031</v>
      </c>
    </row>
    <row r="197" spans="1:5" x14ac:dyDescent="0.4">
      <c r="A197" s="24">
        <v>224</v>
      </c>
      <c r="B197" s="25" t="s">
        <v>263</v>
      </c>
      <c r="C197" s="63">
        <f t="shared" si="9"/>
        <v>1.3023767413950162</v>
      </c>
      <c r="D197" s="41">
        <f t="shared" si="10"/>
        <v>2189.3693888588418</v>
      </c>
      <c r="E197" s="43">
        <f t="shared" si="11"/>
        <v>2297.4684653689465</v>
      </c>
    </row>
    <row r="198" spans="1:5" x14ac:dyDescent="0.4">
      <c r="A198" s="24">
        <v>187</v>
      </c>
      <c r="B198" s="25" t="s">
        <v>263</v>
      </c>
      <c r="C198" s="63">
        <f t="shared" si="9"/>
        <v>1.3023767413950162</v>
      </c>
      <c r="D198" s="41">
        <f t="shared" si="10"/>
        <v>95.857760951865686</v>
      </c>
      <c r="E198" s="43">
        <f t="shared" si="11"/>
        <v>119.50676324128592</v>
      </c>
    </row>
    <row r="199" spans="1:5" x14ac:dyDescent="0.4">
      <c r="A199" s="24">
        <v>245</v>
      </c>
      <c r="B199" s="25" t="s">
        <v>263</v>
      </c>
      <c r="C199" s="63">
        <f t="shared" si="9"/>
        <v>1.3023767413950162</v>
      </c>
      <c r="D199" s="41">
        <f t="shared" si="10"/>
        <v>4595.5786911844225</v>
      </c>
      <c r="E199" s="43">
        <f t="shared" si="11"/>
        <v>4751.6088909008622</v>
      </c>
    </row>
    <row r="200" spans="1:5" x14ac:dyDescent="0.4">
      <c r="A200" s="24">
        <v>204</v>
      </c>
      <c r="B200" s="25" t="s">
        <v>263</v>
      </c>
      <c r="C200" s="63">
        <f t="shared" si="9"/>
        <v>1.3023767413950162</v>
      </c>
      <c r="D200" s="41">
        <f t="shared" si="10"/>
        <v>717.7414818820979</v>
      </c>
      <c r="E200" s="43">
        <f t="shared" si="11"/>
        <v>780.19186962426511</v>
      </c>
    </row>
    <row r="201" spans="1:5" x14ac:dyDescent="0.4">
      <c r="A201" s="24">
        <v>160</v>
      </c>
      <c r="B201" s="25" t="s">
        <v>263</v>
      </c>
      <c r="C201" s="63">
        <f t="shared" si="9"/>
        <v>1.3023767413950162</v>
      </c>
      <c r="D201" s="41">
        <f t="shared" si="10"/>
        <v>296.16008653326156</v>
      </c>
      <c r="E201" s="43">
        <f t="shared" si="11"/>
        <v>258.18335898596609</v>
      </c>
    </row>
    <row r="202" spans="1:5" x14ac:dyDescent="0.4">
      <c r="A202" s="24">
        <v>141</v>
      </c>
      <c r="B202" s="25" t="s">
        <v>263</v>
      </c>
      <c r="C202" s="63">
        <f t="shared" si="9"/>
        <v>1.3023767413950162</v>
      </c>
      <c r="D202" s="41">
        <f t="shared" si="10"/>
        <v>1311.1135749053549</v>
      </c>
      <c r="E202" s="43">
        <f t="shared" si="11"/>
        <v>1229.7705930285188</v>
      </c>
    </row>
    <row r="203" spans="1:5" x14ac:dyDescent="0.4">
      <c r="A203" s="24">
        <v>239</v>
      </c>
      <c r="B203" s="25" t="s">
        <v>263</v>
      </c>
      <c r="C203" s="63">
        <f t="shared" si="9"/>
        <v>1.3023767413950162</v>
      </c>
      <c r="D203" s="41">
        <f t="shared" si="10"/>
        <v>3818.0903190913996</v>
      </c>
      <c r="E203" s="43">
        <f t="shared" si="11"/>
        <v>3960.4259121774576</v>
      </c>
    </row>
    <row r="204" spans="1:5" x14ac:dyDescent="0.4">
      <c r="A204" s="24">
        <v>214</v>
      </c>
      <c r="B204" s="25" t="s">
        <v>263</v>
      </c>
      <c r="C204" s="63">
        <f t="shared" si="9"/>
        <v>1.3023767413950162</v>
      </c>
      <c r="D204" s="41">
        <f t="shared" si="10"/>
        <v>1353.5554353704699</v>
      </c>
      <c r="E204" s="43">
        <f t="shared" si="11"/>
        <v>1438.8301674966058</v>
      </c>
    </row>
    <row r="205" spans="1:5" x14ac:dyDescent="0.4">
      <c r="A205" s="24">
        <v>243</v>
      </c>
      <c r="B205" s="25" t="s">
        <v>263</v>
      </c>
      <c r="C205" s="63">
        <f t="shared" si="9"/>
        <v>1.3023767413950162</v>
      </c>
      <c r="D205" s="41">
        <f t="shared" si="10"/>
        <v>4328.4159004867488</v>
      </c>
      <c r="E205" s="43">
        <f t="shared" si="11"/>
        <v>4479.8812313263934</v>
      </c>
    </row>
    <row r="206" spans="1:5" x14ac:dyDescent="0.4">
      <c r="A206" s="24">
        <v>227</v>
      </c>
      <c r="B206" s="25" t="s">
        <v>263</v>
      </c>
      <c r="C206" s="63">
        <f t="shared" si="9"/>
        <v>1.3023767413950162</v>
      </c>
      <c r="D206" s="41">
        <f t="shared" si="10"/>
        <v>2479.1135749053533</v>
      </c>
      <c r="E206" s="43">
        <f t="shared" si="11"/>
        <v>2594.0599547306488</v>
      </c>
    </row>
    <row r="207" spans="1:5" x14ac:dyDescent="0.4">
      <c r="A207" s="24">
        <v>252</v>
      </c>
      <c r="B207" s="25" t="s">
        <v>263</v>
      </c>
      <c r="C207" s="63">
        <f t="shared" si="9"/>
        <v>1.3023767413950162</v>
      </c>
      <c r="D207" s="41">
        <f t="shared" si="10"/>
        <v>5593.6484586262832</v>
      </c>
      <c r="E207" s="43">
        <f t="shared" si="11"/>
        <v>5765.6556994114999</v>
      </c>
    </row>
    <row r="208" spans="1:5" x14ac:dyDescent="0.4">
      <c r="A208" s="24">
        <v>72</v>
      </c>
      <c r="B208" s="25" t="s">
        <v>263</v>
      </c>
      <c r="C208" s="63">
        <f t="shared" si="9"/>
        <v>1.3023767413950162</v>
      </c>
      <c r="D208" s="41">
        <f t="shared" si="10"/>
        <v>11068.997295835588</v>
      </c>
      <c r="E208" s="43">
        <f t="shared" si="11"/>
        <v>10830.166337709368</v>
      </c>
    </row>
    <row r="209" spans="1:5" x14ac:dyDescent="0.4">
      <c r="A209" s="24">
        <v>203</v>
      </c>
      <c r="B209" s="25" t="s">
        <v>263</v>
      </c>
      <c r="C209" s="63">
        <f t="shared" si="9"/>
        <v>1.3023767413950162</v>
      </c>
      <c r="D209" s="41">
        <f t="shared" si="10"/>
        <v>665.16008653326071</v>
      </c>
      <c r="E209" s="43">
        <f t="shared" si="11"/>
        <v>725.32803983703104</v>
      </c>
    </row>
    <row r="210" spans="1:5" x14ac:dyDescent="0.4">
      <c r="A210" s="24">
        <v>156</v>
      </c>
      <c r="B210" s="25" t="s">
        <v>263</v>
      </c>
      <c r="C210" s="63">
        <f t="shared" si="9"/>
        <v>1.3023767413950162</v>
      </c>
      <c r="D210" s="41">
        <f t="shared" si="10"/>
        <v>449.8345051379128</v>
      </c>
      <c r="E210" s="43">
        <f t="shared" si="11"/>
        <v>402.72803983702983</v>
      </c>
    </row>
    <row r="211" spans="1:5" x14ac:dyDescent="0.4">
      <c r="A211" s="24">
        <v>130</v>
      </c>
      <c r="B211" s="25" t="s">
        <v>263</v>
      </c>
      <c r="C211" s="63">
        <f t="shared" si="9"/>
        <v>1.3023767413950162</v>
      </c>
      <c r="D211" s="41">
        <f t="shared" si="10"/>
        <v>2228.7182260681457</v>
      </c>
      <c r="E211" s="43">
        <f t="shared" si="11"/>
        <v>2122.2684653689439</v>
      </c>
    </row>
    <row r="212" spans="1:5" x14ac:dyDescent="0.4">
      <c r="A212" s="24">
        <v>103</v>
      </c>
      <c r="B212" s="25" t="s">
        <v>263</v>
      </c>
      <c r="C212" s="63">
        <f t="shared" si="9"/>
        <v>1.3023767413950162</v>
      </c>
      <c r="D212" s="41">
        <f t="shared" si="10"/>
        <v>5507.0205516495416</v>
      </c>
      <c r="E212" s="43">
        <f t="shared" si="11"/>
        <v>5338.9450611136244</v>
      </c>
    </row>
    <row r="213" spans="1:5" x14ac:dyDescent="0.4">
      <c r="A213" s="24">
        <v>276</v>
      </c>
      <c r="B213" s="25" t="s">
        <v>263</v>
      </c>
      <c r="C213" s="63">
        <f t="shared" si="9"/>
        <v>1.3023767413950162</v>
      </c>
      <c r="D213" s="41">
        <f t="shared" si="10"/>
        <v>9759.6019469983748</v>
      </c>
      <c r="E213" s="43">
        <f t="shared" si="11"/>
        <v>9986.3876143051184</v>
      </c>
    </row>
    <row r="214" spans="1:5" x14ac:dyDescent="0.4">
      <c r="A214" s="24">
        <v>175</v>
      </c>
      <c r="B214" s="25" t="s">
        <v>263</v>
      </c>
      <c r="C214" s="63">
        <f t="shared" si="9"/>
        <v>1.3023767413950162</v>
      </c>
      <c r="D214" s="41">
        <f t="shared" si="10"/>
        <v>4.8810167658194024</v>
      </c>
      <c r="E214" s="43">
        <f t="shared" si="11"/>
        <v>1.1408057944771126</v>
      </c>
    </row>
    <row r="215" spans="1:5" x14ac:dyDescent="0.4">
      <c r="A215" s="26">
        <v>218</v>
      </c>
      <c r="B215" s="25" t="s">
        <v>263</v>
      </c>
      <c r="C215" s="63">
        <f t="shared" si="9"/>
        <v>1.3023767413950162</v>
      </c>
      <c r="D215" s="41">
        <f t="shared" si="10"/>
        <v>1663.8810167658187</v>
      </c>
      <c r="E215" s="43">
        <f t="shared" si="11"/>
        <v>1758.2854866455421</v>
      </c>
    </row>
    <row r="216" spans="1:5" x14ac:dyDescent="0.4">
      <c r="A216" s="26">
        <v>245</v>
      </c>
      <c r="B216" s="25" t="s">
        <v>263</v>
      </c>
      <c r="C216" s="63">
        <f t="shared" si="9"/>
        <v>1.3023767413950162</v>
      </c>
      <c r="D216" s="41">
        <f t="shared" si="10"/>
        <v>4595.5786911844225</v>
      </c>
      <c r="E216" s="43">
        <f t="shared" si="11"/>
        <v>4751.6088909008622</v>
      </c>
    </row>
    <row r="217" spans="1:5" x14ac:dyDescent="0.4">
      <c r="A217" s="26">
        <v>137</v>
      </c>
      <c r="B217" s="25" t="s">
        <v>263</v>
      </c>
      <c r="C217" s="63">
        <f t="shared" si="9"/>
        <v>1.3023767413950162</v>
      </c>
      <c r="D217" s="41">
        <f t="shared" si="10"/>
        <v>1616.7879935100061</v>
      </c>
      <c r="E217" s="43">
        <f t="shared" si="11"/>
        <v>1526.3152738795825</v>
      </c>
    </row>
    <row r="218" spans="1:5" x14ac:dyDescent="0.4">
      <c r="A218" s="26">
        <v>78</v>
      </c>
      <c r="B218" s="25" t="s">
        <v>263</v>
      </c>
      <c r="C218" s="63">
        <f t="shared" si="9"/>
        <v>1.3023767413950162</v>
      </c>
      <c r="D218" s="41">
        <f t="shared" si="10"/>
        <v>9842.4856679286113</v>
      </c>
      <c r="E218" s="43">
        <f t="shared" si="11"/>
        <v>9617.349316432772</v>
      </c>
    </row>
    <row r="219" spans="1:5" x14ac:dyDescent="0.4">
      <c r="A219" s="26">
        <v>117</v>
      </c>
      <c r="B219" s="25" t="s">
        <v>263</v>
      </c>
      <c r="C219" s="63">
        <f t="shared" si="9"/>
        <v>1.3023767413950162</v>
      </c>
      <c r="D219" s="41">
        <f t="shared" si="10"/>
        <v>3625.1600865332625</v>
      </c>
      <c r="E219" s="43">
        <f t="shared" si="11"/>
        <v>3489.0386781349011</v>
      </c>
    </row>
    <row r="220" spans="1:5" x14ac:dyDescent="0.4">
      <c r="A220" s="26">
        <v>117</v>
      </c>
      <c r="B220" s="25" t="s">
        <v>263</v>
      </c>
      <c r="C220" s="63">
        <f t="shared" si="9"/>
        <v>1.3023767413950162</v>
      </c>
      <c r="D220" s="41">
        <f t="shared" si="10"/>
        <v>3625.1600865332625</v>
      </c>
      <c r="E220" s="43">
        <f t="shared" si="11"/>
        <v>3489.0386781349011</v>
      </c>
    </row>
    <row r="221" spans="1:5" x14ac:dyDescent="0.4">
      <c r="A221" s="26">
        <v>220</v>
      </c>
      <c r="B221" s="25" t="s">
        <v>263</v>
      </c>
      <c r="C221" s="63">
        <f t="shared" si="9"/>
        <v>1.3023767413950162</v>
      </c>
      <c r="D221" s="41">
        <f t="shared" si="10"/>
        <v>1831.0438074634931</v>
      </c>
      <c r="E221" s="43">
        <f t="shared" si="11"/>
        <v>1930.0131462200102</v>
      </c>
    </row>
    <row r="222" spans="1:5" x14ac:dyDescent="0.4">
      <c r="A222" s="26">
        <v>217</v>
      </c>
      <c r="B222" s="25" t="s">
        <v>263</v>
      </c>
      <c r="C222" s="63">
        <f t="shared" si="9"/>
        <v>1.3023767413950162</v>
      </c>
      <c r="D222" s="41">
        <f t="shared" si="10"/>
        <v>1583.2996214169814</v>
      </c>
      <c r="E222" s="43">
        <f t="shared" si="11"/>
        <v>1675.4216568583079</v>
      </c>
    </row>
    <row r="223" spans="1:5" x14ac:dyDescent="0.4">
      <c r="A223" s="26">
        <v>218</v>
      </c>
      <c r="B223" s="25" t="s">
        <v>263</v>
      </c>
      <c r="C223" s="63">
        <f t="shared" si="9"/>
        <v>1.3023767413950162</v>
      </c>
      <c r="D223" s="41">
        <f t="shared" si="10"/>
        <v>1663.8810167658187</v>
      </c>
      <c r="E223" s="43">
        <f t="shared" si="11"/>
        <v>1758.2854866455421</v>
      </c>
    </row>
    <row r="224" spans="1:5" x14ac:dyDescent="0.4">
      <c r="A224" s="26">
        <v>149</v>
      </c>
      <c r="B224" s="25" t="s">
        <v>263</v>
      </c>
      <c r="C224" s="63">
        <f t="shared" si="9"/>
        <v>1.3023767413950162</v>
      </c>
      <c r="D224" s="41">
        <f t="shared" si="10"/>
        <v>795.76473769605241</v>
      </c>
      <c r="E224" s="43">
        <f t="shared" si="11"/>
        <v>732.68123132639141</v>
      </c>
    </row>
    <row r="225" spans="1:5" x14ac:dyDescent="0.4">
      <c r="A225" s="26">
        <v>137</v>
      </c>
      <c r="B225" s="25" t="s">
        <v>263</v>
      </c>
      <c r="C225" s="63">
        <f t="shared" si="9"/>
        <v>1.3023767413950162</v>
      </c>
      <c r="D225" s="41">
        <f t="shared" si="10"/>
        <v>1616.7879935100061</v>
      </c>
      <c r="E225" s="43">
        <f t="shared" si="11"/>
        <v>1526.3152738795825</v>
      </c>
    </row>
    <row r="226" spans="1:5" x14ac:dyDescent="0.4">
      <c r="A226" s="26">
        <v>147</v>
      </c>
      <c r="B226" s="25" t="s">
        <v>263</v>
      </c>
      <c r="C226" s="63">
        <f t="shared" si="9"/>
        <v>1.3023767413950162</v>
      </c>
      <c r="D226" s="41">
        <f t="shared" si="10"/>
        <v>912.60194699837803</v>
      </c>
      <c r="E226" s="43">
        <f t="shared" si="11"/>
        <v>844.95357175192328</v>
      </c>
    </row>
    <row r="227" spans="1:5" x14ac:dyDescent="0.4">
      <c r="A227" s="26">
        <v>109</v>
      </c>
      <c r="B227" s="25" t="s">
        <v>263</v>
      </c>
      <c r="C227" s="63">
        <f t="shared" si="9"/>
        <v>1.3023767413950162</v>
      </c>
      <c r="D227" s="41">
        <f t="shared" si="10"/>
        <v>4652.5089237425645</v>
      </c>
      <c r="E227" s="43">
        <f t="shared" si="11"/>
        <v>4498.1280398370291</v>
      </c>
    </row>
    <row r="228" spans="1:5" x14ac:dyDescent="0.4">
      <c r="A228" s="26">
        <v>153</v>
      </c>
      <c r="B228" s="25" t="s">
        <v>263</v>
      </c>
      <c r="C228" s="63">
        <f t="shared" si="9"/>
        <v>1.3023767413950162</v>
      </c>
      <c r="D228" s="41">
        <f t="shared" si="10"/>
        <v>586.09031909140117</v>
      </c>
      <c r="E228" s="43">
        <f t="shared" si="11"/>
        <v>532.13655047532768</v>
      </c>
    </row>
    <row r="229" spans="1:5" x14ac:dyDescent="0.4">
      <c r="A229" s="26">
        <v>130</v>
      </c>
      <c r="B229" s="25" t="s">
        <v>263</v>
      </c>
      <c r="C229" s="63">
        <f t="shared" si="9"/>
        <v>1.3023767413950162</v>
      </c>
      <c r="D229" s="41">
        <f t="shared" si="10"/>
        <v>2228.7182260681457</v>
      </c>
      <c r="E229" s="43">
        <f t="shared" si="11"/>
        <v>2122.2684653689439</v>
      </c>
    </row>
    <row r="230" spans="1:5" x14ac:dyDescent="0.4">
      <c r="A230" s="26">
        <v>231</v>
      </c>
      <c r="B230" s="25" t="s">
        <v>263</v>
      </c>
      <c r="C230" s="63">
        <f t="shared" si="9"/>
        <v>1.3023767413950162</v>
      </c>
      <c r="D230" s="41">
        <f t="shared" si="10"/>
        <v>2893.4391563007021</v>
      </c>
      <c r="E230" s="43">
        <f t="shared" si="11"/>
        <v>3017.515273879585</v>
      </c>
    </row>
    <row r="231" spans="1:5" x14ac:dyDescent="0.4">
      <c r="A231" s="26">
        <v>178</v>
      </c>
      <c r="B231" s="25" t="s">
        <v>263</v>
      </c>
      <c r="C231" s="63">
        <f t="shared" si="9"/>
        <v>1.3023767413950162</v>
      </c>
      <c r="D231" s="41">
        <f t="shared" si="10"/>
        <v>0.62520281233097508</v>
      </c>
      <c r="E231" s="43">
        <f t="shared" si="11"/>
        <v>3.7322951561793145</v>
      </c>
    </row>
    <row r="232" spans="1:5" x14ac:dyDescent="0.4">
      <c r="A232" s="26">
        <v>75</v>
      </c>
      <c r="B232" s="25" t="s">
        <v>263</v>
      </c>
      <c r="C232" s="63">
        <f t="shared" si="9"/>
        <v>1.3023767413950162</v>
      </c>
      <c r="D232" s="41">
        <f t="shared" si="10"/>
        <v>10446.7414818821</v>
      </c>
      <c r="E232" s="43">
        <f t="shared" si="11"/>
        <v>10214.757827071071</v>
      </c>
    </row>
    <row r="233" spans="1:5" x14ac:dyDescent="0.4">
      <c r="A233" s="26">
        <v>116</v>
      </c>
      <c r="B233" s="25" t="s">
        <v>263</v>
      </c>
      <c r="C233" s="63">
        <f t="shared" si="9"/>
        <v>1.3023767413950162</v>
      </c>
      <c r="D233" s="41">
        <f t="shared" si="10"/>
        <v>3746.5786911844252</v>
      </c>
      <c r="E233" s="43">
        <f t="shared" si="11"/>
        <v>3608.1748483476672</v>
      </c>
    </row>
    <row r="234" spans="1:5" x14ac:dyDescent="0.4">
      <c r="A234" s="26">
        <v>175</v>
      </c>
      <c r="B234" s="25" t="s">
        <v>263</v>
      </c>
      <c r="C234" s="63">
        <f t="shared" si="9"/>
        <v>1.3023767413950162</v>
      </c>
      <c r="D234" s="41">
        <f t="shared" si="10"/>
        <v>4.8810167658194024</v>
      </c>
      <c r="E234" s="43">
        <f t="shared" si="11"/>
        <v>1.1408057944771126</v>
      </c>
    </row>
    <row r="235" spans="1:5" x14ac:dyDescent="0.4">
      <c r="A235" s="26">
        <v>200</v>
      </c>
      <c r="B235" s="25" t="s">
        <v>263</v>
      </c>
      <c r="C235" s="63">
        <f t="shared" si="9"/>
        <v>1.3023767413950162</v>
      </c>
      <c r="D235" s="41">
        <f t="shared" si="10"/>
        <v>519.41590048674914</v>
      </c>
      <c r="E235" s="43">
        <f t="shared" si="11"/>
        <v>572.73655047532884</v>
      </c>
    </row>
    <row r="236" spans="1:5" x14ac:dyDescent="0.4">
      <c r="A236" s="26">
        <v>285</v>
      </c>
      <c r="B236" s="25" t="s">
        <v>263</v>
      </c>
      <c r="C236" s="63">
        <f t="shared" si="9"/>
        <v>1.3023767413950162</v>
      </c>
      <c r="D236" s="41">
        <f t="shared" si="10"/>
        <v>11618.834505137911</v>
      </c>
      <c r="E236" s="43">
        <f t="shared" si="11"/>
        <v>11866.162082390225</v>
      </c>
    </row>
    <row r="1001" spans="1:19" ht="19.5" thickBot="1" x14ac:dyDescent="0.45">
      <c r="A1001" s="27"/>
      <c r="B1001" s="27"/>
      <c r="F1001" s="28"/>
      <c r="G1001" s="28"/>
      <c r="H1001" s="28"/>
      <c r="I1001" s="28"/>
      <c r="J1001" s="28"/>
      <c r="K1001" s="28"/>
      <c r="L1001" s="28"/>
      <c r="M1001" s="28"/>
      <c r="N1001" s="28"/>
      <c r="O1001" s="28"/>
      <c r="P1001" s="28"/>
      <c r="Q1001" s="28"/>
      <c r="R1001" s="28"/>
      <c r="S1001" s="28"/>
    </row>
    <row r="2501" spans="1:5" ht="19.5" thickBot="1" x14ac:dyDescent="0.45">
      <c r="A2501" s="27"/>
      <c r="B2501" s="27"/>
      <c r="E2501" s="44"/>
    </row>
  </sheetData>
  <phoneticPr fontId="3"/>
  <conditionalFormatting sqref="L17">
    <cfRule type="expression" dxfId="15" priority="1">
      <formula>$L17&lt;0.01</formula>
    </cfRule>
    <cfRule type="expression" dxfId="14" priority="2">
      <formula>$L17&lt;0.05</formula>
    </cfRule>
  </conditionalFormatting>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6"/>
  <sheetViews>
    <sheetView zoomScaleNormal="100" workbookViewId="0"/>
  </sheetViews>
  <sheetFormatPr defaultColWidth="9" defaultRowHeight="18.75" x14ac:dyDescent="0.4"/>
  <cols>
    <col min="1" max="1" width="12.25" style="2" customWidth="1"/>
    <col min="2" max="11" width="9" style="2"/>
    <col min="12" max="12" width="14.625" style="128" customWidth="1"/>
    <col min="13" max="13" width="13.625" style="128" customWidth="1"/>
    <col min="14" max="14" width="17.375" style="128" customWidth="1"/>
    <col min="15" max="15" width="12.125" style="128" customWidth="1"/>
    <col min="16" max="16" width="9.625" style="128" customWidth="1"/>
    <col min="17" max="17" width="15.5" style="128" customWidth="1"/>
    <col min="18" max="18" width="15.125" style="128" customWidth="1"/>
    <col min="19" max="16384" width="9" style="2"/>
  </cols>
  <sheetData>
    <row r="1" spans="1:18" ht="19.5" thickBot="1" x14ac:dyDescent="0.45">
      <c r="A1" s="119" t="s">
        <v>248</v>
      </c>
      <c r="B1" s="118" t="s">
        <v>283</v>
      </c>
      <c r="L1" s="153" t="s">
        <v>310</v>
      </c>
      <c r="M1" s="130">
        <v>0.05</v>
      </c>
      <c r="N1" s="127"/>
      <c r="O1" s="127"/>
      <c r="P1" s="127"/>
      <c r="Q1" s="127"/>
      <c r="R1" s="127"/>
    </row>
    <row r="2" spans="1:18" x14ac:dyDescent="0.4">
      <c r="A2" s="2">
        <v>224</v>
      </c>
      <c r="B2" s="2" t="s">
        <v>284</v>
      </c>
      <c r="L2" s="127"/>
      <c r="M2" s="127"/>
      <c r="N2" s="127"/>
      <c r="O2" s="127"/>
      <c r="P2" s="127"/>
      <c r="Q2" s="127"/>
      <c r="R2" s="127"/>
    </row>
    <row r="3" spans="1:18" ht="19.5" customHeight="1" thickBot="1" x14ac:dyDescent="0.45">
      <c r="A3" s="2">
        <v>303</v>
      </c>
      <c r="B3" s="2" t="s">
        <v>286</v>
      </c>
      <c r="L3" s="131" t="s">
        <v>68</v>
      </c>
      <c r="M3" s="127"/>
      <c r="N3" s="127"/>
      <c r="O3" s="127"/>
      <c r="P3" s="127"/>
      <c r="Q3" s="127"/>
      <c r="R3" s="127"/>
    </row>
    <row r="4" spans="1:18" x14ac:dyDescent="0.4">
      <c r="A4" s="2">
        <v>214</v>
      </c>
      <c r="B4" s="2" t="s">
        <v>287</v>
      </c>
      <c r="L4" s="132" t="s">
        <v>116</v>
      </c>
      <c r="M4" s="11" t="s">
        <v>117</v>
      </c>
      <c r="N4" s="11" t="s">
        <v>127</v>
      </c>
      <c r="O4" s="11" t="s">
        <v>70</v>
      </c>
      <c r="P4" s="11" t="s">
        <v>118</v>
      </c>
      <c r="Q4" s="2"/>
      <c r="R4" s="2"/>
    </row>
    <row r="5" spans="1:18" x14ac:dyDescent="0.4">
      <c r="A5" s="2">
        <v>188</v>
      </c>
      <c r="B5" s="2" t="s">
        <v>284</v>
      </c>
      <c r="L5" s="13" t="s">
        <v>295</v>
      </c>
      <c r="M5" s="13">
        <v>61</v>
      </c>
      <c r="N5" s="13">
        <v>60</v>
      </c>
      <c r="O5" s="133">
        <v>159.2295081967213</v>
      </c>
      <c r="P5" s="15">
        <v>4988.1464480874311</v>
      </c>
      <c r="Q5" s="2"/>
      <c r="R5" s="2"/>
    </row>
    <row r="6" spans="1:18" x14ac:dyDescent="0.4">
      <c r="A6" s="2">
        <v>261</v>
      </c>
      <c r="B6" s="2" t="s">
        <v>287</v>
      </c>
      <c r="L6" s="134" t="s">
        <v>297</v>
      </c>
      <c r="M6" s="13">
        <v>67</v>
      </c>
      <c r="N6" s="13">
        <v>66</v>
      </c>
      <c r="O6" s="133">
        <v>177.77611940298507</v>
      </c>
      <c r="P6" s="15">
        <v>3570.5097241067388</v>
      </c>
      <c r="Q6" s="2"/>
      <c r="R6" s="2"/>
    </row>
    <row r="7" spans="1:18" x14ac:dyDescent="0.4">
      <c r="A7" s="2">
        <v>106</v>
      </c>
      <c r="B7" s="2" t="s">
        <v>284</v>
      </c>
      <c r="L7" s="134" t="s">
        <v>299</v>
      </c>
      <c r="M7" s="13">
        <v>63</v>
      </c>
      <c r="N7" s="13">
        <v>62</v>
      </c>
      <c r="O7" s="133">
        <v>179.12698412698413</v>
      </c>
      <c r="P7" s="15">
        <v>3351.6287762416796</v>
      </c>
      <c r="Q7" s="2"/>
      <c r="R7" s="2"/>
    </row>
    <row r="8" spans="1:18" x14ac:dyDescent="0.4">
      <c r="A8" s="2">
        <v>179</v>
      </c>
      <c r="B8" s="2" t="s">
        <v>287</v>
      </c>
      <c r="L8" s="134" t="s">
        <v>301</v>
      </c>
      <c r="M8" s="13">
        <v>44</v>
      </c>
      <c r="N8" s="13">
        <v>43</v>
      </c>
      <c r="O8" s="133">
        <v>192.43181818181819</v>
      </c>
      <c r="P8" s="15">
        <v>4480.5301268498933</v>
      </c>
      <c r="Q8" s="2"/>
      <c r="R8" s="2"/>
    </row>
    <row r="9" spans="1:18" ht="19.5" customHeight="1" thickBot="1" x14ac:dyDescent="0.45">
      <c r="A9" s="2">
        <v>119</v>
      </c>
      <c r="B9" s="2" t="s">
        <v>286</v>
      </c>
      <c r="L9" s="154" t="s">
        <v>311</v>
      </c>
      <c r="M9" s="135">
        <v>235</v>
      </c>
      <c r="N9" s="135">
        <v>231</v>
      </c>
      <c r="O9" s="136">
        <v>176.06808510638297</v>
      </c>
      <c r="P9" s="136">
        <v>4125.0808146935833</v>
      </c>
      <c r="Q9" s="2"/>
      <c r="R9" s="2"/>
    </row>
    <row r="10" spans="1:18" x14ac:dyDescent="0.4">
      <c r="A10" s="2">
        <v>207</v>
      </c>
      <c r="B10" s="2" t="s">
        <v>284</v>
      </c>
      <c r="L10" s="134" t="s">
        <v>312</v>
      </c>
      <c r="M10" s="13" t="s">
        <v>312</v>
      </c>
      <c r="N10" s="13" t="s">
        <v>312</v>
      </c>
      <c r="O10" s="133" t="s">
        <v>312</v>
      </c>
      <c r="P10" s="15" t="s">
        <v>312</v>
      </c>
      <c r="Q10" s="15" t="s">
        <v>312</v>
      </c>
      <c r="R10" s="15" t="s">
        <v>312</v>
      </c>
    </row>
    <row r="11" spans="1:18" ht="19.5" thickBot="1" x14ac:dyDescent="0.45">
      <c r="A11" s="2">
        <v>178</v>
      </c>
      <c r="B11" s="2" t="s">
        <v>284</v>
      </c>
      <c r="L11" s="137" t="s">
        <v>313</v>
      </c>
      <c r="M11" s="138"/>
      <c r="N11" s="155"/>
      <c r="O11" s="127"/>
      <c r="P11" s="127"/>
      <c r="Q11" s="127"/>
      <c r="R11" s="127"/>
    </row>
    <row r="12" spans="1:18" x14ac:dyDescent="0.4">
      <c r="A12" s="2">
        <v>148</v>
      </c>
      <c r="B12" s="2" t="s">
        <v>284</v>
      </c>
      <c r="L12" s="139" t="s">
        <v>314</v>
      </c>
      <c r="M12" s="139" t="s">
        <v>315</v>
      </c>
      <c r="N12" s="139" t="s">
        <v>316</v>
      </c>
      <c r="O12" s="139" t="s">
        <v>317</v>
      </c>
      <c r="P12" s="140" t="s">
        <v>318</v>
      </c>
      <c r="Q12" s="140" t="s">
        <v>319</v>
      </c>
      <c r="R12" s="2"/>
    </row>
    <row r="13" spans="1:18" x14ac:dyDescent="0.4">
      <c r="A13" s="2">
        <v>224</v>
      </c>
      <c r="B13" s="2" t="s">
        <v>286</v>
      </c>
      <c r="L13" s="141" t="s">
        <v>320</v>
      </c>
      <c r="M13" s="142">
        <v>4450.9005555900112</v>
      </c>
      <c r="N13" s="143"/>
      <c r="O13" s="142">
        <v>1483.6335185300038</v>
      </c>
      <c r="P13" s="144"/>
      <c r="Q13" s="145"/>
      <c r="R13" s="2"/>
    </row>
    <row r="14" spans="1:18" ht="19.5" customHeight="1" thickBot="1" x14ac:dyDescent="0.45">
      <c r="A14" s="2">
        <v>116</v>
      </c>
      <c r="B14" s="2" t="s">
        <v>286</v>
      </c>
      <c r="L14" s="129" t="s">
        <v>321</v>
      </c>
      <c r="M14" s="55">
        <v>259939.22052837492</v>
      </c>
      <c r="N14" s="129"/>
      <c r="O14" s="55">
        <v>1125.2780109453461</v>
      </c>
      <c r="P14" s="129"/>
      <c r="Q14" s="129"/>
      <c r="R14" s="2"/>
    </row>
    <row r="15" spans="1:18" x14ac:dyDescent="0.4">
      <c r="A15" s="2">
        <v>276</v>
      </c>
      <c r="B15" s="2" t="s">
        <v>287</v>
      </c>
      <c r="L15" s="127"/>
      <c r="M15" s="127"/>
      <c r="N15" s="127"/>
      <c r="O15" s="127"/>
      <c r="P15" s="127"/>
      <c r="Q15" s="127"/>
      <c r="R15" s="127"/>
    </row>
    <row r="16" spans="1:18" ht="19.5" thickBot="1" x14ac:dyDescent="0.45">
      <c r="A16" s="2">
        <v>303</v>
      </c>
      <c r="B16" s="2" t="s">
        <v>284</v>
      </c>
      <c r="L16" s="131" t="s">
        <v>322</v>
      </c>
      <c r="M16" s="127"/>
      <c r="N16" s="127"/>
      <c r="O16" s="127"/>
      <c r="P16" s="127"/>
      <c r="Q16" s="127"/>
      <c r="R16" s="127"/>
    </row>
    <row r="17" spans="1:18" x14ac:dyDescent="0.4">
      <c r="A17" s="2">
        <v>162</v>
      </c>
      <c r="B17" s="2" t="s">
        <v>286</v>
      </c>
      <c r="L17" s="11" t="s">
        <v>73</v>
      </c>
      <c r="M17" s="11" t="s">
        <v>119</v>
      </c>
      <c r="N17" s="11" t="s">
        <v>120</v>
      </c>
      <c r="O17" s="11" t="s">
        <v>121</v>
      </c>
      <c r="P17" s="11" t="s">
        <v>122</v>
      </c>
      <c r="Q17" s="11" t="s">
        <v>123</v>
      </c>
      <c r="R17" s="11" t="s">
        <v>124</v>
      </c>
    </row>
    <row r="18" spans="1:18" x14ac:dyDescent="0.4">
      <c r="A18" s="2">
        <v>164</v>
      </c>
      <c r="B18" s="2" t="s">
        <v>286</v>
      </c>
      <c r="L18" s="13" t="s">
        <v>125</v>
      </c>
      <c r="M18" s="15">
        <v>29862.702380477651</v>
      </c>
      <c r="N18" s="146"/>
      <c r="O18" s="15">
        <v>9954.2341268258842</v>
      </c>
      <c r="P18" s="15"/>
      <c r="Q18" s="147"/>
      <c r="R18" s="148"/>
    </row>
    <row r="19" spans="1:18" x14ac:dyDescent="0.4">
      <c r="A19" s="2">
        <v>211</v>
      </c>
      <c r="B19" s="2" t="s">
        <v>287</v>
      </c>
      <c r="L19" s="13" t="s">
        <v>126</v>
      </c>
      <c r="M19" s="15">
        <v>935406.20825782046</v>
      </c>
      <c r="N19" s="46"/>
      <c r="O19" s="149">
        <v>4049.3775249256296</v>
      </c>
      <c r="P19" s="15"/>
      <c r="Q19" s="15"/>
      <c r="R19" s="15"/>
    </row>
    <row r="20" spans="1:18" ht="18.600000000000001" customHeight="1" thickBot="1" x14ac:dyDescent="0.45">
      <c r="A20" s="2">
        <v>245</v>
      </c>
      <c r="B20" s="2" t="s">
        <v>284</v>
      </c>
      <c r="L20" s="20" t="s">
        <v>78</v>
      </c>
      <c r="M20" s="21">
        <v>965268.91063829849</v>
      </c>
      <c r="N20" s="20">
        <v>234</v>
      </c>
      <c r="O20" s="21">
        <v>4125.0808146935833</v>
      </c>
      <c r="P20" s="21"/>
      <c r="Q20" s="21"/>
      <c r="R20" s="21"/>
    </row>
    <row r="21" spans="1:18" x14ac:dyDescent="0.4">
      <c r="A21" s="2">
        <v>243</v>
      </c>
      <c r="B21" s="2" t="s">
        <v>287</v>
      </c>
    </row>
    <row r="22" spans="1:18" ht="19.5" thickBot="1" x14ac:dyDescent="0.45">
      <c r="A22" s="2">
        <v>218</v>
      </c>
      <c r="B22" s="2" t="s">
        <v>284</v>
      </c>
      <c r="L22" s="131" t="s">
        <v>278</v>
      </c>
      <c r="M22" s="127"/>
      <c r="N22" s="127"/>
      <c r="O22" s="127"/>
      <c r="P22" s="127"/>
      <c r="Q22" s="127"/>
    </row>
    <row r="23" spans="1:18" x14ac:dyDescent="0.4">
      <c r="A23" s="2">
        <v>153</v>
      </c>
      <c r="B23" s="2" t="s">
        <v>284</v>
      </c>
      <c r="L23" s="11"/>
      <c r="M23" s="11" t="s">
        <v>122</v>
      </c>
      <c r="N23" s="11" t="s">
        <v>279</v>
      </c>
      <c r="O23" s="11" t="s">
        <v>280</v>
      </c>
      <c r="P23" s="11" t="s">
        <v>127</v>
      </c>
      <c r="Q23" s="11" t="s">
        <v>281</v>
      </c>
    </row>
    <row r="24" spans="1:18" ht="19.5" thickBot="1" x14ac:dyDescent="0.45">
      <c r="A24" s="2">
        <v>70</v>
      </c>
      <c r="B24" s="2" t="s">
        <v>286</v>
      </c>
      <c r="L24" s="150" t="s">
        <v>282</v>
      </c>
      <c r="M24" s="151"/>
      <c r="N24" s="152"/>
      <c r="O24" s="152"/>
      <c r="P24" s="151"/>
      <c r="Q24" s="130"/>
    </row>
    <row r="25" spans="1:18" ht="18.600000000000001" customHeight="1" x14ac:dyDescent="0.4">
      <c r="A25" s="2">
        <v>119</v>
      </c>
      <c r="B25" s="2" t="s">
        <v>285</v>
      </c>
    </row>
    <row r="26" spans="1:18" x14ac:dyDescent="0.4">
      <c r="A26" s="2">
        <v>147</v>
      </c>
      <c r="B26" s="2" t="s">
        <v>284</v>
      </c>
    </row>
    <row r="27" spans="1:18" x14ac:dyDescent="0.4">
      <c r="A27" s="2">
        <v>287</v>
      </c>
      <c r="B27" s="2" t="s">
        <v>284</v>
      </c>
    </row>
    <row r="28" spans="1:18" x14ac:dyDescent="0.4">
      <c r="A28" s="2">
        <v>252</v>
      </c>
      <c r="B28" s="2" t="s">
        <v>285</v>
      </c>
    </row>
    <row r="29" spans="1:18" x14ac:dyDescent="0.4">
      <c r="A29" s="2">
        <v>73</v>
      </c>
      <c r="B29" s="2" t="s">
        <v>285</v>
      </c>
    </row>
    <row r="30" spans="1:18" x14ac:dyDescent="0.4">
      <c r="A30" s="2">
        <v>181</v>
      </c>
      <c r="B30" s="2" t="s">
        <v>284</v>
      </c>
    </row>
    <row r="31" spans="1:18" x14ac:dyDescent="0.4">
      <c r="A31" s="2">
        <v>210</v>
      </c>
      <c r="B31" s="2" t="s">
        <v>286</v>
      </c>
      <c r="L31" s="127"/>
      <c r="M31" s="127"/>
      <c r="N31" s="127"/>
      <c r="O31" s="127"/>
      <c r="P31" s="127"/>
      <c r="Q31" s="127"/>
      <c r="R31" s="127"/>
    </row>
    <row r="32" spans="1:18" x14ac:dyDescent="0.4">
      <c r="A32" s="2">
        <v>239</v>
      </c>
      <c r="B32" s="2" t="s">
        <v>286</v>
      </c>
      <c r="L32" s="127"/>
      <c r="M32" s="127"/>
      <c r="N32" s="127"/>
      <c r="O32" s="127"/>
      <c r="P32" s="127"/>
      <c r="Q32" s="127"/>
      <c r="R32" s="127"/>
    </row>
    <row r="33" spans="1:18" x14ac:dyDescent="0.4">
      <c r="A33" s="2">
        <v>175</v>
      </c>
      <c r="B33" s="2" t="s">
        <v>287</v>
      </c>
      <c r="L33" s="127"/>
      <c r="M33" s="127"/>
      <c r="N33" s="127"/>
      <c r="O33" s="127"/>
      <c r="P33" s="127"/>
      <c r="Q33" s="127"/>
      <c r="R33" s="127"/>
    </row>
    <row r="34" spans="1:18" x14ac:dyDescent="0.4">
      <c r="A34" s="2">
        <v>109</v>
      </c>
      <c r="B34" s="2" t="s">
        <v>287</v>
      </c>
      <c r="L34" s="127"/>
      <c r="M34" s="127"/>
      <c r="N34" s="127"/>
      <c r="O34" s="127"/>
      <c r="P34" s="127"/>
      <c r="Q34" s="127"/>
      <c r="R34" s="127"/>
    </row>
    <row r="35" spans="1:18" x14ac:dyDescent="0.4">
      <c r="A35" s="2">
        <v>137</v>
      </c>
      <c r="B35" s="2" t="s">
        <v>286</v>
      </c>
      <c r="L35" s="127"/>
      <c r="M35" s="127"/>
      <c r="N35" s="127"/>
      <c r="O35" s="127"/>
      <c r="P35" s="127"/>
      <c r="Q35" s="127"/>
      <c r="R35" s="127"/>
    </row>
    <row r="36" spans="1:18" x14ac:dyDescent="0.4">
      <c r="A36" s="2">
        <v>135</v>
      </c>
      <c r="B36" s="2" t="s">
        <v>284</v>
      </c>
      <c r="R36" s="127"/>
    </row>
    <row r="37" spans="1:18" x14ac:dyDescent="0.4">
      <c r="A37" s="2">
        <v>207</v>
      </c>
      <c r="B37" s="2" t="s">
        <v>285</v>
      </c>
      <c r="R37" s="127"/>
    </row>
    <row r="38" spans="1:18" x14ac:dyDescent="0.4">
      <c r="A38" s="2">
        <v>156</v>
      </c>
      <c r="B38" s="2" t="s">
        <v>287</v>
      </c>
      <c r="R38" s="127"/>
    </row>
    <row r="39" spans="1:18" x14ac:dyDescent="0.4">
      <c r="A39" s="2">
        <v>156</v>
      </c>
      <c r="B39" s="2" t="s">
        <v>286</v>
      </c>
      <c r="L39" s="127"/>
      <c r="M39" s="127"/>
      <c r="N39" s="127"/>
      <c r="O39" s="127"/>
      <c r="P39" s="127"/>
      <c r="Q39" s="127"/>
      <c r="R39" s="127"/>
    </row>
    <row r="40" spans="1:18" x14ac:dyDescent="0.4">
      <c r="A40" s="2">
        <v>139</v>
      </c>
      <c r="B40" s="2" t="s">
        <v>285</v>
      </c>
      <c r="L40" s="127"/>
      <c r="M40" s="127"/>
      <c r="N40" s="127"/>
      <c r="O40" s="127"/>
      <c r="P40" s="127"/>
      <c r="Q40" s="127"/>
      <c r="R40" s="127"/>
    </row>
    <row r="41" spans="1:18" x14ac:dyDescent="0.4">
      <c r="A41" s="2">
        <v>309</v>
      </c>
      <c r="B41" s="2" t="s">
        <v>287</v>
      </c>
    </row>
    <row r="42" spans="1:18" x14ac:dyDescent="0.4">
      <c r="A42" s="2">
        <v>162</v>
      </c>
      <c r="B42" s="2" t="s">
        <v>286</v>
      </c>
    </row>
    <row r="43" spans="1:18" x14ac:dyDescent="0.4">
      <c r="A43" s="2">
        <v>164</v>
      </c>
      <c r="B43" s="2" t="s">
        <v>285</v>
      </c>
    </row>
    <row r="44" spans="1:18" x14ac:dyDescent="0.4">
      <c r="A44" s="2">
        <v>213</v>
      </c>
      <c r="B44" s="2" t="s">
        <v>286</v>
      </c>
    </row>
    <row r="45" spans="1:18" x14ac:dyDescent="0.4">
      <c r="A45" s="2">
        <v>123</v>
      </c>
      <c r="B45" s="2" t="s">
        <v>286</v>
      </c>
    </row>
    <row r="46" spans="1:18" x14ac:dyDescent="0.4">
      <c r="A46" s="2">
        <v>243</v>
      </c>
      <c r="B46" s="2" t="s">
        <v>285</v>
      </c>
    </row>
    <row r="47" spans="1:18" x14ac:dyDescent="0.4">
      <c r="A47" s="2">
        <v>72</v>
      </c>
      <c r="B47" s="2" t="s">
        <v>284</v>
      </c>
    </row>
    <row r="48" spans="1:18" x14ac:dyDescent="0.4">
      <c r="A48" s="2">
        <v>239</v>
      </c>
      <c r="B48" s="2" t="s">
        <v>286</v>
      </c>
    </row>
    <row r="49" spans="1:2" x14ac:dyDescent="0.4">
      <c r="A49" s="2">
        <v>141</v>
      </c>
      <c r="B49" s="2" t="s">
        <v>286</v>
      </c>
    </row>
    <row r="50" spans="1:2" x14ac:dyDescent="0.4">
      <c r="A50" s="2">
        <v>218</v>
      </c>
      <c r="B50" s="2" t="s">
        <v>285</v>
      </c>
    </row>
    <row r="51" spans="1:2" x14ac:dyDescent="0.4">
      <c r="A51" s="2">
        <v>172</v>
      </c>
      <c r="B51" s="2" t="s">
        <v>285</v>
      </c>
    </row>
    <row r="52" spans="1:2" x14ac:dyDescent="0.4">
      <c r="A52" s="2">
        <v>261</v>
      </c>
      <c r="B52" s="2" t="s">
        <v>285</v>
      </c>
    </row>
    <row r="53" spans="1:2" x14ac:dyDescent="0.4">
      <c r="A53" s="2">
        <v>304</v>
      </c>
      <c r="B53" s="2" t="s">
        <v>287</v>
      </c>
    </row>
    <row r="54" spans="1:2" x14ac:dyDescent="0.4">
      <c r="A54" s="2">
        <v>155</v>
      </c>
      <c r="B54" s="2" t="s">
        <v>285</v>
      </c>
    </row>
    <row r="55" spans="1:2" x14ac:dyDescent="0.4">
      <c r="A55" s="2">
        <v>218</v>
      </c>
      <c r="B55" s="2" t="s">
        <v>287</v>
      </c>
    </row>
    <row r="56" spans="1:2" x14ac:dyDescent="0.4">
      <c r="A56" s="2">
        <v>72</v>
      </c>
      <c r="B56" s="2" t="s">
        <v>284</v>
      </c>
    </row>
    <row r="57" spans="1:2" x14ac:dyDescent="0.4">
      <c r="A57" s="2">
        <v>106</v>
      </c>
      <c r="B57" s="2" t="s">
        <v>287</v>
      </c>
    </row>
    <row r="58" spans="1:2" x14ac:dyDescent="0.4">
      <c r="A58" s="2">
        <v>103</v>
      </c>
      <c r="B58" s="2" t="s">
        <v>285</v>
      </c>
    </row>
    <row r="59" spans="1:2" x14ac:dyDescent="0.4">
      <c r="A59" s="2">
        <v>121</v>
      </c>
      <c r="B59" s="2" t="s">
        <v>285</v>
      </c>
    </row>
    <row r="60" spans="1:2" x14ac:dyDescent="0.4">
      <c r="A60" s="2">
        <v>173</v>
      </c>
      <c r="B60" s="2" t="s">
        <v>284</v>
      </c>
    </row>
    <row r="61" spans="1:2" x14ac:dyDescent="0.4">
      <c r="A61" s="2">
        <v>244</v>
      </c>
      <c r="B61" s="2" t="s">
        <v>285</v>
      </c>
    </row>
    <row r="62" spans="1:2" x14ac:dyDescent="0.4">
      <c r="A62" s="2">
        <v>130</v>
      </c>
      <c r="B62" s="2" t="s">
        <v>285</v>
      </c>
    </row>
    <row r="63" spans="1:2" x14ac:dyDescent="0.4">
      <c r="A63" s="2">
        <v>207</v>
      </c>
      <c r="B63" s="2" t="s">
        <v>287</v>
      </c>
    </row>
    <row r="64" spans="1:2" x14ac:dyDescent="0.4">
      <c r="A64" s="2">
        <v>169</v>
      </c>
      <c r="B64" s="2" t="s">
        <v>285</v>
      </c>
    </row>
    <row r="65" spans="1:2" x14ac:dyDescent="0.4">
      <c r="A65" s="2">
        <v>123</v>
      </c>
      <c r="B65" s="2" t="s">
        <v>284</v>
      </c>
    </row>
    <row r="66" spans="1:2" x14ac:dyDescent="0.4">
      <c r="A66" s="2">
        <v>264</v>
      </c>
      <c r="B66" s="2" t="s">
        <v>287</v>
      </c>
    </row>
    <row r="67" spans="1:2" x14ac:dyDescent="0.4">
      <c r="A67" s="2">
        <v>78</v>
      </c>
      <c r="B67" s="2" t="s">
        <v>284</v>
      </c>
    </row>
    <row r="68" spans="1:2" x14ac:dyDescent="0.4">
      <c r="A68" s="2">
        <v>162</v>
      </c>
      <c r="B68" s="2" t="s">
        <v>286</v>
      </c>
    </row>
    <row r="69" spans="1:2" x14ac:dyDescent="0.4">
      <c r="A69" s="2">
        <v>102</v>
      </c>
      <c r="B69" s="2" t="s">
        <v>287</v>
      </c>
    </row>
    <row r="70" spans="1:2" x14ac:dyDescent="0.4">
      <c r="A70" s="2">
        <v>217</v>
      </c>
      <c r="B70" s="2" t="s">
        <v>287</v>
      </c>
    </row>
    <row r="71" spans="1:2" x14ac:dyDescent="0.4">
      <c r="A71" s="2">
        <v>106</v>
      </c>
      <c r="B71" s="2" t="s">
        <v>285</v>
      </c>
    </row>
    <row r="72" spans="1:2" x14ac:dyDescent="0.4">
      <c r="A72" s="2">
        <v>116</v>
      </c>
      <c r="B72" s="2" t="s">
        <v>286</v>
      </c>
    </row>
    <row r="73" spans="1:2" x14ac:dyDescent="0.4">
      <c r="A73" s="2">
        <v>119</v>
      </c>
      <c r="B73" s="2" t="s">
        <v>287</v>
      </c>
    </row>
    <row r="74" spans="1:2" x14ac:dyDescent="0.4">
      <c r="A74" s="2">
        <v>130</v>
      </c>
      <c r="B74" s="2" t="s">
        <v>286</v>
      </c>
    </row>
    <row r="75" spans="1:2" x14ac:dyDescent="0.4">
      <c r="A75" s="2">
        <v>98</v>
      </c>
      <c r="B75" s="2" t="s">
        <v>284</v>
      </c>
    </row>
    <row r="76" spans="1:2" x14ac:dyDescent="0.4">
      <c r="A76" s="2">
        <v>93</v>
      </c>
      <c r="B76" s="2" t="s">
        <v>284</v>
      </c>
    </row>
    <row r="77" spans="1:2" x14ac:dyDescent="0.4">
      <c r="A77" s="2">
        <v>233</v>
      </c>
      <c r="B77" s="2" t="s">
        <v>286</v>
      </c>
    </row>
    <row r="78" spans="1:2" x14ac:dyDescent="0.4">
      <c r="A78" s="2">
        <v>135</v>
      </c>
      <c r="B78" s="2" t="s">
        <v>286</v>
      </c>
    </row>
    <row r="79" spans="1:2" x14ac:dyDescent="0.4">
      <c r="A79" s="2">
        <v>73</v>
      </c>
      <c r="B79" s="2" t="s">
        <v>287</v>
      </c>
    </row>
    <row r="80" spans="1:2" x14ac:dyDescent="0.4">
      <c r="A80" s="2">
        <v>304</v>
      </c>
      <c r="B80" s="2" t="s">
        <v>285</v>
      </c>
    </row>
    <row r="81" spans="1:2" x14ac:dyDescent="0.4">
      <c r="A81" s="2">
        <v>210</v>
      </c>
      <c r="B81" s="2" t="s">
        <v>287</v>
      </c>
    </row>
    <row r="82" spans="1:2" x14ac:dyDescent="0.4">
      <c r="A82" s="2">
        <v>246</v>
      </c>
      <c r="B82" s="2" t="s">
        <v>285</v>
      </c>
    </row>
    <row r="83" spans="1:2" x14ac:dyDescent="0.4">
      <c r="A83" s="2">
        <v>262</v>
      </c>
      <c r="B83" s="2" t="s">
        <v>285</v>
      </c>
    </row>
    <row r="84" spans="1:2" x14ac:dyDescent="0.4">
      <c r="A84" s="2">
        <v>178</v>
      </c>
      <c r="B84" s="2" t="s">
        <v>286</v>
      </c>
    </row>
    <row r="85" spans="1:2" x14ac:dyDescent="0.4">
      <c r="A85" s="2">
        <v>97</v>
      </c>
      <c r="B85" s="2" t="s">
        <v>287</v>
      </c>
    </row>
    <row r="86" spans="1:2" x14ac:dyDescent="0.4">
      <c r="A86" s="2">
        <v>211</v>
      </c>
      <c r="B86" s="2" t="s">
        <v>284</v>
      </c>
    </row>
    <row r="87" spans="1:2" x14ac:dyDescent="0.4">
      <c r="A87" s="2">
        <v>181</v>
      </c>
      <c r="B87" s="2" t="s">
        <v>285</v>
      </c>
    </row>
    <row r="88" spans="1:2" x14ac:dyDescent="0.4">
      <c r="A88" s="2">
        <v>210</v>
      </c>
      <c r="B88" s="2" t="s">
        <v>285</v>
      </c>
    </row>
    <row r="89" spans="1:2" x14ac:dyDescent="0.4">
      <c r="A89" s="2">
        <v>60</v>
      </c>
      <c r="B89" s="2" t="s">
        <v>284</v>
      </c>
    </row>
    <row r="90" spans="1:2" x14ac:dyDescent="0.4">
      <c r="A90" s="2">
        <v>224</v>
      </c>
      <c r="B90" s="2" t="s">
        <v>286</v>
      </c>
    </row>
    <row r="91" spans="1:2" x14ac:dyDescent="0.4">
      <c r="A91" s="2">
        <v>93</v>
      </c>
      <c r="B91" s="2" t="s">
        <v>284</v>
      </c>
    </row>
    <row r="92" spans="1:2" x14ac:dyDescent="0.4">
      <c r="A92" s="2">
        <v>97</v>
      </c>
      <c r="B92" s="2" t="s">
        <v>285</v>
      </c>
    </row>
    <row r="93" spans="1:2" x14ac:dyDescent="0.4">
      <c r="A93" s="2">
        <v>221</v>
      </c>
      <c r="B93" s="2" t="s">
        <v>286</v>
      </c>
    </row>
    <row r="94" spans="1:2" x14ac:dyDescent="0.4">
      <c r="A94" s="2">
        <v>149</v>
      </c>
      <c r="B94" s="2" t="s">
        <v>286</v>
      </c>
    </row>
    <row r="95" spans="1:2" x14ac:dyDescent="0.4">
      <c r="A95" s="2">
        <v>146</v>
      </c>
      <c r="B95" s="2" t="s">
        <v>285</v>
      </c>
    </row>
    <row r="96" spans="1:2" x14ac:dyDescent="0.4">
      <c r="A96" s="2">
        <v>276</v>
      </c>
      <c r="B96" s="2" t="s">
        <v>286</v>
      </c>
    </row>
    <row r="97" spans="1:2" x14ac:dyDescent="0.4">
      <c r="A97" s="2">
        <v>172</v>
      </c>
      <c r="B97" s="2" t="s">
        <v>286</v>
      </c>
    </row>
    <row r="98" spans="1:2" x14ac:dyDescent="0.4">
      <c r="A98" s="2">
        <v>220</v>
      </c>
      <c r="B98" s="2" t="s">
        <v>287</v>
      </c>
    </row>
    <row r="99" spans="1:2" x14ac:dyDescent="0.4">
      <c r="A99" s="2">
        <v>317</v>
      </c>
      <c r="B99" s="2" t="s">
        <v>284</v>
      </c>
    </row>
    <row r="100" spans="1:2" x14ac:dyDescent="0.4">
      <c r="A100" s="2">
        <v>173</v>
      </c>
      <c r="B100" s="2" t="s">
        <v>287</v>
      </c>
    </row>
    <row r="101" spans="1:2" x14ac:dyDescent="0.4">
      <c r="A101" s="2">
        <v>102</v>
      </c>
      <c r="B101" s="2" t="s">
        <v>285</v>
      </c>
    </row>
    <row r="102" spans="1:2" x14ac:dyDescent="0.4">
      <c r="A102" s="2">
        <v>117</v>
      </c>
      <c r="B102" s="2" t="s">
        <v>285</v>
      </c>
    </row>
    <row r="103" spans="1:2" x14ac:dyDescent="0.4">
      <c r="A103" s="2">
        <v>68</v>
      </c>
      <c r="B103" s="2" t="s">
        <v>284</v>
      </c>
    </row>
    <row r="104" spans="1:2" x14ac:dyDescent="0.4">
      <c r="A104" s="2">
        <v>141</v>
      </c>
      <c r="B104" s="2" t="s">
        <v>286</v>
      </c>
    </row>
    <row r="105" spans="1:2" x14ac:dyDescent="0.4">
      <c r="A105" s="2">
        <v>78</v>
      </c>
      <c r="B105" s="2" t="s">
        <v>287</v>
      </c>
    </row>
    <row r="106" spans="1:2" x14ac:dyDescent="0.4">
      <c r="A106" s="2">
        <v>285</v>
      </c>
      <c r="B106" s="2" t="s">
        <v>285</v>
      </c>
    </row>
    <row r="107" spans="1:2" x14ac:dyDescent="0.4">
      <c r="A107" s="2">
        <v>147</v>
      </c>
      <c r="B107" s="2" t="s">
        <v>287</v>
      </c>
    </row>
    <row r="108" spans="1:2" x14ac:dyDescent="0.4">
      <c r="A108" s="2">
        <v>259</v>
      </c>
      <c r="B108" s="2" t="s">
        <v>286</v>
      </c>
    </row>
    <row r="109" spans="1:2" x14ac:dyDescent="0.4">
      <c r="A109" s="2">
        <v>137</v>
      </c>
      <c r="B109" s="2" t="s">
        <v>285</v>
      </c>
    </row>
    <row r="110" spans="1:2" x14ac:dyDescent="0.4">
      <c r="A110" s="2">
        <v>116</v>
      </c>
      <c r="B110" s="2" t="s">
        <v>284</v>
      </c>
    </row>
    <row r="111" spans="1:2" x14ac:dyDescent="0.4">
      <c r="A111" s="2">
        <v>245</v>
      </c>
      <c r="B111" s="2" t="s">
        <v>287</v>
      </c>
    </row>
    <row r="112" spans="1:2" x14ac:dyDescent="0.4">
      <c r="A112" s="2">
        <v>221</v>
      </c>
      <c r="B112" s="2" t="s">
        <v>287</v>
      </c>
    </row>
    <row r="113" spans="1:2" x14ac:dyDescent="0.4">
      <c r="A113" s="2">
        <v>60</v>
      </c>
      <c r="B113" s="2" t="s">
        <v>284</v>
      </c>
    </row>
    <row r="114" spans="1:2" x14ac:dyDescent="0.4">
      <c r="A114" s="2">
        <v>160</v>
      </c>
      <c r="B114" s="2" t="s">
        <v>286</v>
      </c>
    </row>
    <row r="115" spans="1:2" x14ac:dyDescent="0.4">
      <c r="A115" s="2">
        <v>224</v>
      </c>
      <c r="B115" s="2" t="s">
        <v>285</v>
      </c>
    </row>
    <row r="116" spans="1:2" x14ac:dyDescent="0.4">
      <c r="A116" s="2">
        <v>117</v>
      </c>
      <c r="B116" s="2" t="s">
        <v>285</v>
      </c>
    </row>
    <row r="117" spans="1:2" x14ac:dyDescent="0.4">
      <c r="A117" s="2">
        <v>224</v>
      </c>
      <c r="B117" s="2" t="s">
        <v>286</v>
      </c>
    </row>
    <row r="118" spans="1:2" x14ac:dyDescent="0.4">
      <c r="A118" s="2">
        <v>121</v>
      </c>
      <c r="B118" s="2" t="s">
        <v>285</v>
      </c>
    </row>
    <row r="119" spans="1:2" x14ac:dyDescent="0.4">
      <c r="A119" s="2">
        <v>264</v>
      </c>
      <c r="B119" s="2" t="s">
        <v>287</v>
      </c>
    </row>
    <row r="120" spans="1:2" x14ac:dyDescent="0.4">
      <c r="A120" s="2">
        <v>123</v>
      </c>
      <c r="B120" s="2" t="s">
        <v>286</v>
      </c>
    </row>
    <row r="121" spans="1:2" x14ac:dyDescent="0.4">
      <c r="A121" s="2">
        <v>121</v>
      </c>
      <c r="B121" s="2" t="s">
        <v>285</v>
      </c>
    </row>
    <row r="122" spans="1:2" x14ac:dyDescent="0.4">
      <c r="A122" s="2">
        <v>103</v>
      </c>
      <c r="B122" s="2" t="s">
        <v>286</v>
      </c>
    </row>
    <row r="123" spans="1:2" x14ac:dyDescent="0.4">
      <c r="A123" s="2">
        <v>75</v>
      </c>
      <c r="B123" s="2" t="s">
        <v>284</v>
      </c>
    </row>
    <row r="124" spans="1:2" x14ac:dyDescent="0.4">
      <c r="A124" s="2">
        <v>239</v>
      </c>
      <c r="B124" s="2" t="s">
        <v>285</v>
      </c>
    </row>
    <row r="125" spans="1:2" x14ac:dyDescent="0.4">
      <c r="A125" s="2">
        <v>245</v>
      </c>
      <c r="B125" s="2" t="s">
        <v>284</v>
      </c>
    </row>
    <row r="126" spans="1:2" x14ac:dyDescent="0.4">
      <c r="A126" s="2">
        <v>231</v>
      </c>
      <c r="B126" s="2" t="s">
        <v>284</v>
      </c>
    </row>
    <row r="127" spans="1:2" x14ac:dyDescent="0.4">
      <c r="A127" s="2">
        <v>233</v>
      </c>
      <c r="B127" s="2" t="s">
        <v>285</v>
      </c>
    </row>
    <row r="128" spans="1:2" x14ac:dyDescent="0.4">
      <c r="A128" s="2">
        <v>130</v>
      </c>
      <c r="B128" s="2" t="s">
        <v>286</v>
      </c>
    </row>
    <row r="129" spans="1:2" x14ac:dyDescent="0.4">
      <c r="A129" s="2">
        <v>202</v>
      </c>
      <c r="B129" s="2" t="s">
        <v>286</v>
      </c>
    </row>
    <row r="130" spans="1:2" x14ac:dyDescent="0.4">
      <c r="A130" s="2">
        <v>293</v>
      </c>
      <c r="B130" s="2" t="s">
        <v>285</v>
      </c>
    </row>
    <row r="131" spans="1:2" x14ac:dyDescent="0.4">
      <c r="A131" s="2">
        <v>173</v>
      </c>
      <c r="B131" s="2" t="s">
        <v>285</v>
      </c>
    </row>
    <row r="132" spans="1:2" x14ac:dyDescent="0.4">
      <c r="A132" s="2">
        <v>163</v>
      </c>
      <c r="B132" s="2" t="s">
        <v>287</v>
      </c>
    </row>
    <row r="133" spans="1:2" x14ac:dyDescent="0.4">
      <c r="A133" s="2">
        <v>220</v>
      </c>
      <c r="B133" s="2" t="s">
        <v>284</v>
      </c>
    </row>
    <row r="134" spans="1:2" x14ac:dyDescent="0.4">
      <c r="A134" s="2">
        <v>213</v>
      </c>
      <c r="B134" s="2" t="s">
        <v>286</v>
      </c>
    </row>
    <row r="135" spans="1:2" x14ac:dyDescent="0.4">
      <c r="A135" s="2">
        <v>97</v>
      </c>
      <c r="B135" s="2" t="s">
        <v>286</v>
      </c>
    </row>
    <row r="136" spans="1:2" x14ac:dyDescent="0.4">
      <c r="A136" s="2">
        <v>60</v>
      </c>
      <c r="B136" s="2" t="s">
        <v>285</v>
      </c>
    </row>
    <row r="137" spans="1:2" x14ac:dyDescent="0.4">
      <c r="A137" s="2">
        <v>233</v>
      </c>
      <c r="B137" s="2" t="s">
        <v>284</v>
      </c>
    </row>
    <row r="138" spans="1:2" x14ac:dyDescent="0.4">
      <c r="A138" s="2">
        <v>275</v>
      </c>
      <c r="B138" s="2" t="s">
        <v>285</v>
      </c>
    </row>
    <row r="139" spans="1:2" x14ac:dyDescent="0.4">
      <c r="A139" s="2">
        <v>68</v>
      </c>
      <c r="B139" s="2" t="s">
        <v>284</v>
      </c>
    </row>
    <row r="140" spans="1:2" x14ac:dyDescent="0.4">
      <c r="A140" s="2">
        <v>116</v>
      </c>
      <c r="B140" s="2" t="s">
        <v>285</v>
      </c>
    </row>
    <row r="141" spans="1:2" x14ac:dyDescent="0.4">
      <c r="A141" s="2">
        <v>227</v>
      </c>
      <c r="B141" s="2" t="s">
        <v>285</v>
      </c>
    </row>
    <row r="142" spans="1:2" x14ac:dyDescent="0.4">
      <c r="A142" s="2">
        <v>65</v>
      </c>
      <c r="B142" s="2" t="s">
        <v>284</v>
      </c>
    </row>
    <row r="143" spans="1:2" x14ac:dyDescent="0.4">
      <c r="A143" s="2">
        <v>210</v>
      </c>
      <c r="B143" s="2" t="s">
        <v>285</v>
      </c>
    </row>
    <row r="144" spans="1:2" x14ac:dyDescent="0.4">
      <c r="A144" s="2">
        <v>214</v>
      </c>
      <c r="B144" s="2" t="s">
        <v>284</v>
      </c>
    </row>
    <row r="145" spans="1:2" x14ac:dyDescent="0.4">
      <c r="A145" s="2">
        <v>272</v>
      </c>
      <c r="B145" s="2" t="s">
        <v>284</v>
      </c>
    </row>
    <row r="146" spans="1:2" x14ac:dyDescent="0.4">
      <c r="A146" s="2">
        <v>243</v>
      </c>
      <c r="B146" s="2" t="s">
        <v>284</v>
      </c>
    </row>
    <row r="147" spans="1:2" x14ac:dyDescent="0.4">
      <c r="A147" s="2">
        <v>200</v>
      </c>
      <c r="B147" s="2" t="s">
        <v>284</v>
      </c>
    </row>
    <row r="148" spans="1:2" x14ac:dyDescent="0.4">
      <c r="A148" s="2">
        <v>230</v>
      </c>
      <c r="B148" s="2" t="s">
        <v>286</v>
      </c>
    </row>
    <row r="149" spans="1:2" x14ac:dyDescent="0.4">
      <c r="A149" s="2">
        <v>102</v>
      </c>
      <c r="B149" s="2" t="s">
        <v>284</v>
      </c>
    </row>
    <row r="150" spans="1:2" x14ac:dyDescent="0.4">
      <c r="A150" s="2">
        <v>245</v>
      </c>
      <c r="B150" s="2" t="s">
        <v>285</v>
      </c>
    </row>
    <row r="151" spans="1:2" x14ac:dyDescent="0.4">
      <c r="A151" s="2">
        <v>210</v>
      </c>
      <c r="B151" s="2" t="s">
        <v>287</v>
      </c>
    </row>
    <row r="152" spans="1:2" x14ac:dyDescent="0.4">
      <c r="A152" s="2">
        <v>175</v>
      </c>
      <c r="B152" s="2" t="s">
        <v>286</v>
      </c>
    </row>
    <row r="153" spans="1:2" x14ac:dyDescent="0.4">
      <c r="A153" s="2">
        <v>65</v>
      </c>
      <c r="B153" s="2" t="s">
        <v>284</v>
      </c>
    </row>
    <row r="154" spans="1:2" x14ac:dyDescent="0.4">
      <c r="A154" s="2">
        <v>216</v>
      </c>
      <c r="B154" s="2" t="s">
        <v>287</v>
      </c>
    </row>
    <row r="155" spans="1:2" x14ac:dyDescent="0.4">
      <c r="A155" s="2">
        <v>111</v>
      </c>
      <c r="B155" s="2" t="s">
        <v>284</v>
      </c>
    </row>
    <row r="156" spans="1:2" x14ac:dyDescent="0.4">
      <c r="A156" s="2">
        <v>162</v>
      </c>
      <c r="B156" s="2" t="s">
        <v>285</v>
      </c>
    </row>
    <row r="157" spans="1:2" x14ac:dyDescent="0.4">
      <c r="A157" s="2">
        <v>293</v>
      </c>
      <c r="B157" s="2" t="s">
        <v>286</v>
      </c>
    </row>
    <row r="158" spans="1:2" x14ac:dyDescent="0.4">
      <c r="A158" s="2">
        <v>224</v>
      </c>
      <c r="B158" s="2" t="s">
        <v>285</v>
      </c>
    </row>
    <row r="159" spans="1:2" x14ac:dyDescent="0.4">
      <c r="A159" s="2">
        <v>139</v>
      </c>
      <c r="B159" s="2" t="s">
        <v>285</v>
      </c>
    </row>
    <row r="160" spans="1:2" x14ac:dyDescent="0.4">
      <c r="A160" s="2">
        <v>160</v>
      </c>
      <c r="B160" s="2" t="s">
        <v>285</v>
      </c>
    </row>
    <row r="161" spans="1:2" x14ac:dyDescent="0.4">
      <c r="A161" s="2">
        <v>202</v>
      </c>
      <c r="B161" s="2" t="s">
        <v>286</v>
      </c>
    </row>
    <row r="162" spans="1:2" x14ac:dyDescent="0.4">
      <c r="A162" s="2">
        <v>156</v>
      </c>
      <c r="B162" s="2" t="s">
        <v>285</v>
      </c>
    </row>
    <row r="163" spans="1:2" x14ac:dyDescent="0.4">
      <c r="A163" s="2">
        <v>70</v>
      </c>
      <c r="B163" s="2" t="s">
        <v>287</v>
      </c>
    </row>
    <row r="164" spans="1:2" x14ac:dyDescent="0.4">
      <c r="A164" s="2">
        <v>202</v>
      </c>
      <c r="B164" s="2" t="s">
        <v>284</v>
      </c>
    </row>
    <row r="165" spans="1:2" x14ac:dyDescent="0.4">
      <c r="A165" s="2">
        <v>188</v>
      </c>
      <c r="B165" s="2" t="s">
        <v>287</v>
      </c>
    </row>
    <row r="166" spans="1:2" x14ac:dyDescent="0.4">
      <c r="A166" s="2">
        <v>121</v>
      </c>
      <c r="B166" s="2" t="s">
        <v>286</v>
      </c>
    </row>
    <row r="167" spans="1:2" x14ac:dyDescent="0.4">
      <c r="A167" s="2">
        <v>160</v>
      </c>
      <c r="B167" s="2" t="s">
        <v>284</v>
      </c>
    </row>
    <row r="168" spans="1:2" x14ac:dyDescent="0.4">
      <c r="A168" s="2">
        <v>187</v>
      </c>
      <c r="B168" s="2" t="s">
        <v>286</v>
      </c>
    </row>
    <row r="169" spans="1:2" x14ac:dyDescent="0.4">
      <c r="A169" s="2">
        <v>187</v>
      </c>
      <c r="B169" s="2" t="s">
        <v>285</v>
      </c>
    </row>
    <row r="170" spans="1:2" x14ac:dyDescent="0.4">
      <c r="A170" s="2">
        <v>70</v>
      </c>
      <c r="B170" s="2" t="s">
        <v>284</v>
      </c>
    </row>
    <row r="171" spans="1:2" x14ac:dyDescent="0.4">
      <c r="A171" s="2">
        <v>279</v>
      </c>
      <c r="B171" s="2" t="s">
        <v>284</v>
      </c>
    </row>
    <row r="172" spans="1:2" x14ac:dyDescent="0.4">
      <c r="A172" s="2">
        <v>252</v>
      </c>
      <c r="B172" s="2" t="s">
        <v>285</v>
      </c>
    </row>
    <row r="173" spans="1:2" x14ac:dyDescent="0.4">
      <c r="A173" s="2">
        <v>75</v>
      </c>
      <c r="B173" s="2" t="s">
        <v>286</v>
      </c>
    </row>
    <row r="174" spans="1:2" x14ac:dyDescent="0.4">
      <c r="A174" s="2">
        <v>72</v>
      </c>
      <c r="B174" s="2" t="s">
        <v>284</v>
      </c>
    </row>
    <row r="175" spans="1:2" x14ac:dyDescent="0.4">
      <c r="A175" s="2">
        <v>98</v>
      </c>
      <c r="B175" s="2" t="s">
        <v>286</v>
      </c>
    </row>
    <row r="176" spans="1:2" x14ac:dyDescent="0.4">
      <c r="A176" s="2">
        <v>169</v>
      </c>
      <c r="B176" s="2" t="s">
        <v>286</v>
      </c>
    </row>
    <row r="177" spans="1:2" x14ac:dyDescent="0.4">
      <c r="A177" s="2">
        <v>250</v>
      </c>
      <c r="B177" s="2" t="s">
        <v>284</v>
      </c>
    </row>
    <row r="178" spans="1:2" x14ac:dyDescent="0.4">
      <c r="A178" s="2">
        <v>216</v>
      </c>
      <c r="B178" s="2" t="s">
        <v>285</v>
      </c>
    </row>
    <row r="179" spans="1:2" x14ac:dyDescent="0.4">
      <c r="A179" s="2">
        <v>141</v>
      </c>
      <c r="B179" s="2" t="s">
        <v>287</v>
      </c>
    </row>
    <row r="180" spans="1:2" x14ac:dyDescent="0.4">
      <c r="A180" s="2">
        <v>223</v>
      </c>
      <c r="B180" s="2" t="s">
        <v>285</v>
      </c>
    </row>
    <row r="181" spans="1:2" x14ac:dyDescent="0.4">
      <c r="A181" s="2">
        <v>149</v>
      </c>
      <c r="B181" s="2" t="s">
        <v>284</v>
      </c>
    </row>
    <row r="182" spans="1:2" x14ac:dyDescent="0.4">
      <c r="A182" s="2">
        <v>116</v>
      </c>
      <c r="B182" s="2" t="s">
        <v>285</v>
      </c>
    </row>
    <row r="183" spans="1:2" x14ac:dyDescent="0.4">
      <c r="A183" s="2">
        <v>227</v>
      </c>
      <c r="B183" s="2" t="s">
        <v>286</v>
      </c>
    </row>
    <row r="184" spans="1:2" x14ac:dyDescent="0.4">
      <c r="A184" s="2">
        <v>172</v>
      </c>
      <c r="B184" s="2" t="s">
        <v>286</v>
      </c>
    </row>
    <row r="185" spans="1:2" x14ac:dyDescent="0.4">
      <c r="A185" s="2">
        <v>193</v>
      </c>
      <c r="B185" s="2" t="s">
        <v>286</v>
      </c>
    </row>
    <row r="186" spans="1:2" x14ac:dyDescent="0.4">
      <c r="A186" s="2">
        <v>73</v>
      </c>
      <c r="B186" s="2" t="s">
        <v>285</v>
      </c>
    </row>
    <row r="187" spans="1:2" x14ac:dyDescent="0.4">
      <c r="A187" s="2">
        <v>117</v>
      </c>
      <c r="B187" s="2" t="s">
        <v>287</v>
      </c>
    </row>
    <row r="188" spans="1:2" x14ac:dyDescent="0.4">
      <c r="A188" s="2">
        <v>214</v>
      </c>
      <c r="B188" s="2" t="s">
        <v>286</v>
      </c>
    </row>
    <row r="189" spans="1:2" x14ac:dyDescent="0.4">
      <c r="A189" s="2">
        <v>244</v>
      </c>
      <c r="B189" s="2" t="s">
        <v>286</v>
      </c>
    </row>
    <row r="190" spans="1:2" x14ac:dyDescent="0.4">
      <c r="A190" s="2">
        <v>245</v>
      </c>
      <c r="B190" s="2" t="s">
        <v>287</v>
      </c>
    </row>
    <row r="191" spans="1:2" x14ac:dyDescent="0.4">
      <c r="A191" s="2">
        <v>138</v>
      </c>
      <c r="B191" s="2" t="s">
        <v>284</v>
      </c>
    </row>
    <row r="192" spans="1:2" x14ac:dyDescent="0.4">
      <c r="A192" s="2">
        <v>244</v>
      </c>
      <c r="B192" s="2" t="s">
        <v>285</v>
      </c>
    </row>
    <row r="193" spans="1:2" x14ac:dyDescent="0.4">
      <c r="A193" s="2">
        <v>68</v>
      </c>
      <c r="B193" s="2" t="s">
        <v>284</v>
      </c>
    </row>
    <row r="194" spans="1:2" x14ac:dyDescent="0.4">
      <c r="A194" s="2">
        <v>203</v>
      </c>
      <c r="B194" s="2" t="s">
        <v>287</v>
      </c>
    </row>
    <row r="195" spans="1:2" x14ac:dyDescent="0.4">
      <c r="A195" s="2">
        <v>187</v>
      </c>
      <c r="B195" s="2" t="s">
        <v>286</v>
      </c>
    </row>
    <row r="196" spans="1:2" x14ac:dyDescent="0.4">
      <c r="A196" s="2">
        <v>262</v>
      </c>
      <c r="B196" s="2" t="s">
        <v>286</v>
      </c>
    </row>
    <row r="197" spans="1:2" x14ac:dyDescent="0.4">
      <c r="A197" s="2">
        <v>213</v>
      </c>
      <c r="B197" s="2" t="s">
        <v>285</v>
      </c>
    </row>
    <row r="198" spans="1:2" x14ac:dyDescent="0.4">
      <c r="A198" s="2">
        <v>200</v>
      </c>
      <c r="B198" s="2" t="s">
        <v>287</v>
      </c>
    </row>
    <row r="199" spans="1:2" x14ac:dyDescent="0.4">
      <c r="A199" s="2">
        <v>285</v>
      </c>
      <c r="B199" s="2" t="s">
        <v>287</v>
      </c>
    </row>
    <row r="200" spans="1:2" x14ac:dyDescent="0.4">
      <c r="A200" s="2">
        <v>162</v>
      </c>
      <c r="B200" s="2" t="s">
        <v>285</v>
      </c>
    </row>
    <row r="201" spans="1:2" x14ac:dyDescent="0.4">
      <c r="A201" s="2">
        <v>150</v>
      </c>
      <c r="B201" s="2" t="s">
        <v>287</v>
      </c>
    </row>
    <row r="202" spans="1:2" x14ac:dyDescent="0.4">
      <c r="A202" s="2">
        <v>137</v>
      </c>
      <c r="B202" s="2" t="s">
        <v>286</v>
      </c>
    </row>
    <row r="203" spans="1:2" x14ac:dyDescent="0.4">
      <c r="A203" s="2">
        <v>224</v>
      </c>
      <c r="B203" s="2" t="s">
        <v>285</v>
      </c>
    </row>
    <row r="204" spans="1:2" x14ac:dyDescent="0.4">
      <c r="A204" s="2">
        <v>109</v>
      </c>
      <c r="B204" s="2" t="s">
        <v>285</v>
      </c>
    </row>
    <row r="205" spans="1:2" x14ac:dyDescent="0.4">
      <c r="A205" s="2">
        <v>117</v>
      </c>
      <c r="B205" s="2" t="s">
        <v>286</v>
      </c>
    </row>
    <row r="206" spans="1:2" x14ac:dyDescent="0.4">
      <c r="A206" s="2">
        <v>65</v>
      </c>
      <c r="B206" s="2" t="s">
        <v>286</v>
      </c>
    </row>
    <row r="207" spans="1:2" x14ac:dyDescent="0.4">
      <c r="A207" s="2">
        <v>162</v>
      </c>
      <c r="B207" s="2" t="s">
        <v>285</v>
      </c>
    </row>
    <row r="208" spans="1:2" x14ac:dyDescent="0.4">
      <c r="A208" s="2">
        <v>210</v>
      </c>
      <c r="B208" s="2" t="s">
        <v>284</v>
      </c>
    </row>
    <row r="209" spans="1:2" x14ac:dyDescent="0.4">
      <c r="A209" s="2">
        <v>169</v>
      </c>
      <c r="B209" s="2" t="s">
        <v>284</v>
      </c>
    </row>
    <row r="210" spans="1:2" x14ac:dyDescent="0.4">
      <c r="A210" s="2">
        <v>204</v>
      </c>
      <c r="B210" s="2" t="s">
        <v>287</v>
      </c>
    </row>
    <row r="211" spans="1:2" x14ac:dyDescent="0.4">
      <c r="A211" s="2">
        <v>137</v>
      </c>
      <c r="B211" s="2" t="s">
        <v>284</v>
      </c>
    </row>
    <row r="212" spans="1:2" x14ac:dyDescent="0.4">
      <c r="A212" s="2">
        <v>175</v>
      </c>
      <c r="B212" s="2" t="s">
        <v>286</v>
      </c>
    </row>
    <row r="213" spans="1:2" x14ac:dyDescent="0.4">
      <c r="A213" s="2">
        <v>138</v>
      </c>
      <c r="B213" s="2" t="s">
        <v>286</v>
      </c>
    </row>
    <row r="214" spans="1:2" x14ac:dyDescent="0.4">
      <c r="A214" s="2">
        <v>98</v>
      </c>
      <c r="B214" s="2" t="s">
        <v>287</v>
      </c>
    </row>
    <row r="215" spans="1:2" x14ac:dyDescent="0.4">
      <c r="A215" s="2">
        <v>153</v>
      </c>
      <c r="B215" s="2" t="s">
        <v>284</v>
      </c>
    </row>
    <row r="216" spans="1:2" x14ac:dyDescent="0.4">
      <c r="A216" s="2">
        <v>173</v>
      </c>
      <c r="B216" s="2" t="s">
        <v>284</v>
      </c>
    </row>
    <row r="217" spans="1:2" x14ac:dyDescent="0.4">
      <c r="A217" s="2">
        <v>138</v>
      </c>
      <c r="B217" s="2" t="s">
        <v>284</v>
      </c>
    </row>
    <row r="218" spans="1:2" x14ac:dyDescent="0.4">
      <c r="A218" s="2">
        <v>139</v>
      </c>
      <c r="B218" s="2" t="s">
        <v>285</v>
      </c>
    </row>
    <row r="219" spans="1:2" x14ac:dyDescent="0.4">
      <c r="A219" s="2">
        <v>293</v>
      </c>
      <c r="B219" s="2" t="s">
        <v>286</v>
      </c>
    </row>
    <row r="220" spans="1:2" x14ac:dyDescent="0.4">
      <c r="A220" s="2">
        <v>148</v>
      </c>
      <c r="B220" s="2" t="s">
        <v>284</v>
      </c>
    </row>
    <row r="221" spans="1:2" x14ac:dyDescent="0.4">
      <c r="A221" s="2">
        <v>218</v>
      </c>
      <c r="B221" s="2" t="s">
        <v>284</v>
      </c>
    </row>
    <row r="222" spans="1:2" x14ac:dyDescent="0.4">
      <c r="A222" s="2">
        <v>135</v>
      </c>
      <c r="B222" s="2" t="s">
        <v>285</v>
      </c>
    </row>
    <row r="223" spans="1:2" x14ac:dyDescent="0.4">
      <c r="A223" s="2">
        <v>173</v>
      </c>
      <c r="B223" s="2" t="s">
        <v>285</v>
      </c>
    </row>
    <row r="224" spans="1:2" x14ac:dyDescent="0.4">
      <c r="A224" s="2">
        <v>227</v>
      </c>
      <c r="B224" s="2" t="s">
        <v>285</v>
      </c>
    </row>
    <row r="225" spans="1:2" x14ac:dyDescent="0.4">
      <c r="A225" s="2">
        <v>188</v>
      </c>
      <c r="B225" s="2" t="s">
        <v>284</v>
      </c>
    </row>
    <row r="226" spans="1:2" x14ac:dyDescent="0.4">
      <c r="A226" s="2">
        <v>246</v>
      </c>
      <c r="B226" s="2" t="s">
        <v>286</v>
      </c>
    </row>
    <row r="227" spans="1:2" x14ac:dyDescent="0.4">
      <c r="A227" s="2">
        <v>300</v>
      </c>
      <c r="B227" s="2" t="s">
        <v>287</v>
      </c>
    </row>
    <row r="228" spans="1:2" x14ac:dyDescent="0.4">
      <c r="A228" s="2">
        <v>124</v>
      </c>
      <c r="B228" s="2" t="s">
        <v>285</v>
      </c>
    </row>
    <row r="229" spans="1:2" x14ac:dyDescent="0.4">
      <c r="A229" s="2">
        <v>156</v>
      </c>
      <c r="B229" s="2" t="s">
        <v>286</v>
      </c>
    </row>
    <row r="230" spans="1:2" x14ac:dyDescent="0.4">
      <c r="A230" s="2">
        <v>93</v>
      </c>
      <c r="B230" s="2" t="s">
        <v>284</v>
      </c>
    </row>
    <row r="231" spans="1:2" x14ac:dyDescent="0.4">
      <c r="A231" s="2">
        <v>130</v>
      </c>
      <c r="B231" s="2" t="s">
        <v>285</v>
      </c>
    </row>
    <row r="232" spans="1:2" x14ac:dyDescent="0.4">
      <c r="A232" s="2">
        <v>279</v>
      </c>
      <c r="B232" s="2" t="s">
        <v>287</v>
      </c>
    </row>
    <row r="233" spans="1:2" x14ac:dyDescent="0.4">
      <c r="A233" s="2">
        <v>181</v>
      </c>
      <c r="B233" s="2" t="s">
        <v>285</v>
      </c>
    </row>
    <row r="234" spans="1:2" x14ac:dyDescent="0.4">
      <c r="A234" s="2">
        <v>231</v>
      </c>
      <c r="B234" s="2" t="s">
        <v>286</v>
      </c>
    </row>
    <row r="235" spans="1:2" x14ac:dyDescent="0.4">
      <c r="A235" s="2">
        <v>252</v>
      </c>
      <c r="B235" s="2" t="s">
        <v>286</v>
      </c>
    </row>
    <row r="236" spans="1:2" x14ac:dyDescent="0.4">
      <c r="A236" s="2">
        <v>163</v>
      </c>
      <c r="B236" s="2" t="s">
        <v>285</v>
      </c>
    </row>
  </sheetData>
  <phoneticPr fontId="3"/>
  <conditionalFormatting sqref="Q24">
    <cfRule type="expression" dxfId="13" priority="1">
      <formula>$M38&lt;0.01</formula>
    </cfRule>
    <cfRule type="expression" dxfId="12" priority="2">
      <formula>$M38&lt;0.05</formula>
    </cfRule>
  </conditionalFormatting>
  <conditionalFormatting sqref="Q18">
    <cfRule type="expression" dxfId="11" priority="5">
      <formula>$M28&lt;0.01</formula>
    </cfRule>
    <cfRule type="expression" dxfId="10" priority="6">
      <formula>$M28&lt;0.05</formula>
    </cfRule>
  </conditionalFormatting>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6"/>
  <sheetViews>
    <sheetView workbookViewId="0"/>
  </sheetViews>
  <sheetFormatPr defaultRowHeight="18.75" x14ac:dyDescent="0.15"/>
  <cols>
    <col min="1" max="2" width="9" style="120"/>
    <col min="3" max="3" width="10.625" style="120" customWidth="1"/>
    <col min="4" max="4" width="13.5" style="120" customWidth="1"/>
    <col min="5" max="5" width="12.25" style="120" customWidth="1"/>
    <col min="6" max="6" width="18.5" style="120" customWidth="1"/>
    <col min="7" max="7" width="10.125" style="120" customWidth="1"/>
    <col min="8" max="8" width="9" style="120"/>
    <col min="9" max="9" width="12.75" style="120" customWidth="1"/>
    <col min="10" max="10" width="11.125" style="120" customWidth="1"/>
    <col min="11" max="11" width="11.75" style="120" customWidth="1"/>
    <col min="12" max="12" width="12.25" style="120" customWidth="1"/>
    <col min="13" max="13" width="9" style="120" customWidth="1"/>
    <col min="14" max="16384" width="9" style="120"/>
  </cols>
  <sheetData>
    <row r="1" spans="1:18" ht="19.5" thickBot="1" x14ac:dyDescent="0.2">
      <c r="A1" s="119" t="s">
        <v>248</v>
      </c>
      <c r="B1" s="119" t="s">
        <v>249</v>
      </c>
      <c r="C1" s="119" t="s">
        <v>283</v>
      </c>
      <c r="D1" s="119" t="s">
        <v>307</v>
      </c>
      <c r="E1" s="119" t="s">
        <v>308</v>
      </c>
      <c r="F1" s="119" t="s">
        <v>309</v>
      </c>
      <c r="G1" s="119" t="s">
        <v>304</v>
      </c>
    </row>
    <row r="2" spans="1:18" x14ac:dyDescent="0.15">
      <c r="A2" s="120">
        <v>60</v>
      </c>
      <c r="B2" s="120" t="s">
        <v>250</v>
      </c>
      <c r="C2" s="120" t="s">
        <v>284</v>
      </c>
      <c r="D2" s="121">
        <f t="shared" ref="D2:D65" si="0">($L$14-AVERAGEIFS(A:A,B:B,B2))</f>
        <v>5.0680851063829664</v>
      </c>
      <c r="E2" s="121">
        <f t="shared" ref="E2:E65" si="1">($L$14-AVERAGEIFS(A:A,C:C,C2))</f>
        <v>16.838576909661668</v>
      </c>
      <c r="F2" s="121">
        <f t="shared" ref="F2:F65" si="2">$L$14-AVERAGEIFS(A:A,B:B,B2,C:C,C2)-D2-E2</f>
        <v>24.761423090338326</v>
      </c>
      <c r="G2" s="121">
        <f t="shared" ref="G2:G65" si="3">($L$14-D2-E2-F2)-A2</f>
        <v>69.400000000000006</v>
      </c>
      <c r="I2" s="122" t="s">
        <v>68</v>
      </c>
      <c r="J2" s="122" t="s">
        <v>288</v>
      </c>
      <c r="K2" s="122" t="s">
        <v>78</v>
      </c>
      <c r="L2" s="122" t="s">
        <v>70</v>
      </c>
      <c r="N2" s="122"/>
      <c r="O2" s="122" t="s">
        <v>296</v>
      </c>
      <c r="P2" s="122" t="s">
        <v>298</v>
      </c>
      <c r="Q2" s="122" t="s">
        <v>300</v>
      </c>
      <c r="R2" s="122" t="s">
        <v>302</v>
      </c>
    </row>
    <row r="3" spans="1:18" x14ac:dyDescent="0.15">
      <c r="A3" s="120">
        <v>60</v>
      </c>
      <c r="B3" s="120" t="s">
        <v>265</v>
      </c>
      <c r="C3" s="120" t="s">
        <v>285</v>
      </c>
      <c r="D3" s="121">
        <f t="shared" si="0"/>
        <v>20.749903288201153</v>
      </c>
      <c r="E3" s="121">
        <f t="shared" si="1"/>
        <v>-1.7080342966021078</v>
      </c>
      <c r="F3" s="121">
        <f t="shared" si="2"/>
        <v>16.103139191706987</v>
      </c>
      <c r="G3" s="121">
        <f t="shared" si="3"/>
        <v>80.923076923076934</v>
      </c>
      <c r="I3" s="123" t="s">
        <v>252</v>
      </c>
      <c r="J3" s="123">
        <f>COUNTIFS(B:B,I3)</f>
        <v>45</v>
      </c>
      <c r="K3" s="123">
        <f>SUMIFS(A:A,B:B,I3)</f>
        <v>7695</v>
      </c>
      <c r="L3" s="124">
        <f>K3/J3</f>
        <v>171</v>
      </c>
      <c r="N3" s="123" t="s">
        <v>252</v>
      </c>
      <c r="O3" s="121">
        <f>AVERAGEIFS($A:$A,$B:$B,$N3,$C:$C,O$2)</f>
        <v>129.4</v>
      </c>
      <c r="P3" s="121">
        <f t="shared" ref="P3:R7" si="4">AVERAGEIFS($A:$A,$B:$B,$N3,$C:$C,P$2)</f>
        <v>182.47368421052633</v>
      </c>
      <c r="Q3" s="121">
        <f t="shared" si="4"/>
        <v>151.5</v>
      </c>
      <c r="R3" s="121">
        <f t="shared" si="4"/>
        <v>236.5</v>
      </c>
    </row>
    <row r="4" spans="1:18" x14ac:dyDescent="0.15">
      <c r="A4" s="120">
        <v>60</v>
      </c>
      <c r="B4" s="120" t="s">
        <v>264</v>
      </c>
      <c r="C4" s="120" t="s">
        <v>284</v>
      </c>
      <c r="D4" s="121">
        <f t="shared" si="0"/>
        <v>0.54956658786446155</v>
      </c>
      <c r="E4" s="121">
        <f t="shared" si="1"/>
        <v>16.838576909661668</v>
      </c>
      <c r="F4" s="121">
        <f t="shared" si="2"/>
        <v>14.746608275523499</v>
      </c>
      <c r="G4" s="121">
        <f t="shared" si="3"/>
        <v>83.933333333333337</v>
      </c>
      <c r="I4" s="123" t="s">
        <v>262</v>
      </c>
      <c r="J4" s="123">
        <f>COUNTIFS(B:B,I4)</f>
        <v>44</v>
      </c>
      <c r="K4" s="123">
        <f>SUMIFS(A:A,B:B,I4)</f>
        <v>6834</v>
      </c>
      <c r="L4" s="124">
        <f t="shared" ref="L4" si="5">K4/J4</f>
        <v>155.31818181818181</v>
      </c>
      <c r="N4" s="123" t="s">
        <v>262</v>
      </c>
      <c r="O4" s="121">
        <f t="shared" ref="O4:O7" si="6">AVERAGEIFS($A:$A,$B:$B,$N4,$C:$C,O$2)</f>
        <v>136.41666666666666</v>
      </c>
      <c r="P4" s="121">
        <f t="shared" si="4"/>
        <v>140.92307692307693</v>
      </c>
      <c r="Q4" s="121">
        <f t="shared" si="4"/>
        <v>188.9</v>
      </c>
      <c r="R4" s="121">
        <f t="shared" si="4"/>
        <v>164</v>
      </c>
    </row>
    <row r="5" spans="1:18" x14ac:dyDescent="0.15">
      <c r="A5" s="120">
        <v>65</v>
      </c>
      <c r="B5" s="120" t="s">
        <v>250</v>
      </c>
      <c r="C5" s="120" t="s">
        <v>286</v>
      </c>
      <c r="D5" s="121">
        <f t="shared" si="0"/>
        <v>5.0680851063829664</v>
      </c>
      <c r="E5" s="121">
        <f t="shared" si="1"/>
        <v>-3.0588990206011601</v>
      </c>
      <c r="F5" s="121">
        <f t="shared" si="2"/>
        <v>22.55889902060116</v>
      </c>
      <c r="G5" s="121">
        <f t="shared" si="3"/>
        <v>86.5</v>
      </c>
      <c r="I5" s="123" t="s">
        <v>293</v>
      </c>
      <c r="J5" s="123">
        <f>COUNTIFS(B:B,I5)</f>
        <v>43</v>
      </c>
      <c r="K5" s="123">
        <f>SUMIFS(A:A,B:B,I5)</f>
        <v>7620</v>
      </c>
      <c r="L5" s="124">
        <f>K5/J5</f>
        <v>177.2093023255814</v>
      </c>
      <c r="N5" s="123" t="s">
        <v>293</v>
      </c>
      <c r="O5" s="121">
        <f t="shared" si="6"/>
        <v>172.4</v>
      </c>
      <c r="P5" s="121">
        <f t="shared" si="4"/>
        <v>172.16666666666666</v>
      </c>
      <c r="Q5" s="121">
        <f t="shared" si="4"/>
        <v>162</v>
      </c>
      <c r="R5" s="121">
        <f t="shared" si="4"/>
        <v>202.75</v>
      </c>
    </row>
    <row r="6" spans="1:18" x14ac:dyDescent="0.15">
      <c r="A6" s="120">
        <v>65</v>
      </c>
      <c r="B6" s="120" t="s">
        <v>265</v>
      </c>
      <c r="C6" s="120" t="s">
        <v>284</v>
      </c>
      <c r="D6" s="121">
        <f t="shared" si="0"/>
        <v>20.749903288201153</v>
      </c>
      <c r="E6" s="121">
        <f t="shared" si="1"/>
        <v>16.838576909661668</v>
      </c>
      <c r="F6" s="121">
        <f t="shared" si="2"/>
        <v>2.0629382418534874</v>
      </c>
      <c r="G6" s="121">
        <f t="shared" si="3"/>
        <v>71.416666666666657</v>
      </c>
      <c r="I6" s="123" t="s">
        <v>253</v>
      </c>
      <c r="J6" s="123">
        <f>COUNTIFS(B:B,I6)</f>
        <v>49</v>
      </c>
      <c r="K6" s="123">
        <f>SUMIFS(A:A,B:B,I6)</f>
        <v>9749</v>
      </c>
      <c r="L6" s="124">
        <f>K6/J6</f>
        <v>198.9591836734694</v>
      </c>
      <c r="N6" s="123" t="s">
        <v>253</v>
      </c>
      <c r="O6" s="121">
        <f t="shared" si="6"/>
        <v>207.07142857142858</v>
      </c>
      <c r="P6" s="121">
        <f t="shared" si="4"/>
        <v>176.63636363636363</v>
      </c>
      <c r="Q6" s="121">
        <f t="shared" si="4"/>
        <v>195.71428571428572</v>
      </c>
      <c r="R6" s="121">
        <f t="shared" si="4"/>
        <v>216.7</v>
      </c>
    </row>
    <row r="7" spans="1:18" ht="19.5" thickBot="1" x14ac:dyDescent="0.2">
      <c r="A7" s="120">
        <v>65</v>
      </c>
      <c r="B7" s="120" t="s">
        <v>264</v>
      </c>
      <c r="C7" s="120" t="s">
        <v>284</v>
      </c>
      <c r="D7" s="121">
        <f t="shared" si="0"/>
        <v>0.54956658786446155</v>
      </c>
      <c r="E7" s="121">
        <f t="shared" si="1"/>
        <v>16.838576909661668</v>
      </c>
      <c r="F7" s="121">
        <f t="shared" si="2"/>
        <v>14.746608275523499</v>
      </c>
      <c r="G7" s="121">
        <f t="shared" si="3"/>
        <v>78.933333333333337</v>
      </c>
      <c r="I7" s="123" t="s">
        <v>294</v>
      </c>
      <c r="J7" s="123">
        <f>COUNTIFS(B:B,I7)</f>
        <v>54</v>
      </c>
      <c r="K7" s="123">
        <f>SUMIFS(A:A,B:B,I7)</f>
        <v>9478</v>
      </c>
      <c r="L7" s="124">
        <f>K7/J7</f>
        <v>175.5185185185185</v>
      </c>
      <c r="N7" s="156" t="s">
        <v>294</v>
      </c>
      <c r="O7" s="126">
        <f t="shared" si="6"/>
        <v>143.93333333333334</v>
      </c>
      <c r="P7" s="126">
        <f t="shared" si="4"/>
        <v>202</v>
      </c>
      <c r="Q7" s="126">
        <f t="shared" si="4"/>
        <v>193.64285714285714</v>
      </c>
      <c r="R7" s="126">
        <f t="shared" si="4"/>
        <v>138.85714285714286</v>
      </c>
    </row>
    <row r="8" spans="1:18" x14ac:dyDescent="0.15">
      <c r="A8" s="120">
        <v>68</v>
      </c>
      <c r="B8" s="120" t="s">
        <v>250</v>
      </c>
      <c r="C8" s="120" t="s">
        <v>284</v>
      </c>
      <c r="D8" s="121">
        <f t="shared" si="0"/>
        <v>5.0680851063829664</v>
      </c>
      <c r="E8" s="121">
        <f t="shared" si="1"/>
        <v>16.838576909661668</v>
      </c>
      <c r="F8" s="121">
        <f t="shared" si="2"/>
        <v>24.761423090338326</v>
      </c>
      <c r="G8" s="121">
        <f t="shared" si="3"/>
        <v>61.400000000000006</v>
      </c>
    </row>
    <row r="9" spans="1:18" x14ac:dyDescent="0.15">
      <c r="A9" s="120">
        <v>68</v>
      </c>
      <c r="B9" s="120" t="s">
        <v>265</v>
      </c>
      <c r="C9" s="120" t="s">
        <v>284</v>
      </c>
      <c r="D9" s="121">
        <f t="shared" si="0"/>
        <v>20.749903288201153</v>
      </c>
      <c r="E9" s="121">
        <f t="shared" si="1"/>
        <v>16.838576909661668</v>
      </c>
      <c r="F9" s="121">
        <f t="shared" si="2"/>
        <v>2.0629382418534874</v>
      </c>
      <c r="G9" s="121">
        <f t="shared" si="3"/>
        <v>68.416666666666657</v>
      </c>
      <c r="I9" s="120" t="s">
        <v>296</v>
      </c>
      <c r="J9" s="120">
        <f>COUNTIFS(C:C,I9)</f>
        <v>61</v>
      </c>
      <c r="K9" s="120">
        <f>SUMIFS(A:A,C:C,I9)</f>
        <v>9713</v>
      </c>
      <c r="L9" s="124">
        <f>K9/J9</f>
        <v>159.2295081967213</v>
      </c>
    </row>
    <row r="10" spans="1:18" x14ac:dyDescent="0.15">
      <c r="A10" s="120">
        <v>68</v>
      </c>
      <c r="B10" s="120" t="s">
        <v>264</v>
      </c>
      <c r="C10" s="120" t="s">
        <v>284</v>
      </c>
      <c r="D10" s="121">
        <f t="shared" si="0"/>
        <v>0.54956658786446155</v>
      </c>
      <c r="E10" s="121">
        <f t="shared" si="1"/>
        <v>16.838576909661668</v>
      </c>
      <c r="F10" s="121">
        <f t="shared" si="2"/>
        <v>14.746608275523499</v>
      </c>
      <c r="G10" s="121">
        <f t="shared" si="3"/>
        <v>75.933333333333337</v>
      </c>
      <c r="I10" s="120" t="s">
        <v>298</v>
      </c>
      <c r="J10" s="120">
        <f>COUNTIFS(C:C,I10)</f>
        <v>67</v>
      </c>
      <c r="K10" s="120">
        <f>SUMIFS(A:A,C:C,I10)</f>
        <v>11911</v>
      </c>
      <c r="L10" s="124">
        <f>K10/J10</f>
        <v>177.77611940298507</v>
      </c>
    </row>
    <row r="11" spans="1:18" x14ac:dyDescent="0.15">
      <c r="A11" s="120">
        <v>70</v>
      </c>
      <c r="B11" s="120" t="s">
        <v>250</v>
      </c>
      <c r="C11" s="120" t="s">
        <v>286</v>
      </c>
      <c r="D11" s="121">
        <f t="shared" si="0"/>
        <v>5.0680851063829664</v>
      </c>
      <c r="E11" s="121">
        <f t="shared" si="1"/>
        <v>-3.0588990206011601</v>
      </c>
      <c r="F11" s="121">
        <f t="shared" si="2"/>
        <v>22.55889902060116</v>
      </c>
      <c r="G11" s="121">
        <f t="shared" si="3"/>
        <v>81.5</v>
      </c>
      <c r="I11" s="120" t="s">
        <v>300</v>
      </c>
      <c r="J11" s="120">
        <f>COUNTIFS(C:C,I11)</f>
        <v>63</v>
      </c>
      <c r="K11" s="120">
        <f>SUMIFS(A:A,C:C,I11)</f>
        <v>11285</v>
      </c>
      <c r="L11" s="124">
        <f>K11/J11</f>
        <v>179.12698412698413</v>
      </c>
    </row>
    <row r="12" spans="1:18" x14ac:dyDescent="0.15">
      <c r="A12" s="120">
        <v>70</v>
      </c>
      <c r="B12" s="120" t="s">
        <v>265</v>
      </c>
      <c r="C12" s="120" t="s">
        <v>287</v>
      </c>
      <c r="D12" s="121">
        <f t="shared" si="0"/>
        <v>20.749903288201153</v>
      </c>
      <c r="E12" s="121">
        <f t="shared" si="1"/>
        <v>-16.363733075435221</v>
      </c>
      <c r="F12" s="121">
        <f t="shared" si="2"/>
        <v>7.6819148936170336</v>
      </c>
      <c r="G12" s="121">
        <f t="shared" si="3"/>
        <v>94</v>
      </c>
      <c r="I12" s="123" t="s">
        <v>302</v>
      </c>
      <c r="J12" s="120">
        <f>COUNTIFS(C:C,I12)</f>
        <v>44</v>
      </c>
      <c r="K12" s="120">
        <f>SUMIFS(A:A,C:C,I12)</f>
        <v>8467</v>
      </c>
      <c r="L12" s="124">
        <f>K12/J12</f>
        <v>192.43181818181819</v>
      </c>
    </row>
    <row r="13" spans="1:18" x14ac:dyDescent="0.15">
      <c r="A13" s="120">
        <v>70</v>
      </c>
      <c r="B13" s="120" t="s">
        <v>264</v>
      </c>
      <c r="C13" s="120" t="s">
        <v>284</v>
      </c>
      <c r="D13" s="121">
        <f t="shared" si="0"/>
        <v>0.54956658786446155</v>
      </c>
      <c r="E13" s="121">
        <f t="shared" si="1"/>
        <v>16.838576909661668</v>
      </c>
      <c r="F13" s="121">
        <f t="shared" si="2"/>
        <v>14.746608275523499</v>
      </c>
      <c r="G13" s="121">
        <f t="shared" si="3"/>
        <v>73.933333333333337</v>
      </c>
      <c r="I13" s="123"/>
      <c r="J13" s="123"/>
      <c r="K13" s="123"/>
      <c r="L13" s="124"/>
    </row>
    <row r="14" spans="1:18" ht="19.5" thickBot="1" x14ac:dyDescent="0.2">
      <c r="A14" s="120">
        <v>72</v>
      </c>
      <c r="B14" s="120" t="s">
        <v>261</v>
      </c>
      <c r="C14" s="120" t="s">
        <v>284</v>
      </c>
      <c r="D14" s="121">
        <f t="shared" si="0"/>
        <v>-22.891098567086431</v>
      </c>
      <c r="E14" s="121">
        <f t="shared" si="1"/>
        <v>16.838576909661668</v>
      </c>
      <c r="F14" s="121">
        <f t="shared" si="2"/>
        <v>-24.950821807620855</v>
      </c>
      <c r="G14" s="121">
        <f t="shared" si="3"/>
        <v>135.07142857142858</v>
      </c>
      <c r="I14" s="125" t="s">
        <v>289</v>
      </c>
      <c r="J14" s="125">
        <f>COUNT(A:A)</f>
        <v>235</v>
      </c>
      <c r="K14" s="125">
        <f>SUM(A:A)</f>
        <v>41376</v>
      </c>
      <c r="L14" s="126">
        <f>K14/J14</f>
        <v>176.06808510638297</v>
      </c>
    </row>
    <row r="15" spans="1:18" ht="19.5" thickBot="1" x14ac:dyDescent="0.2">
      <c r="A15" s="120">
        <v>72</v>
      </c>
      <c r="B15" s="120" t="s">
        <v>264</v>
      </c>
      <c r="C15" s="120" t="s">
        <v>284</v>
      </c>
      <c r="D15" s="121">
        <f t="shared" si="0"/>
        <v>0.54956658786446155</v>
      </c>
      <c r="E15" s="121">
        <f t="shared" si="1"/>
        <v>16.838576909661668</v>
      </c>
      <c r="F15" s="121">
        <f t="shared" si="2"/>
        <v>14.746608275523499</v>
      </c>
      <c r="G15" s="121">
        <f t="shared" si="3"/>
        <v>71.933333333333337</v>
      </c>
    </row>
    <row r="16" spans="1:18" x14ac:dyDescent="0.15">
      <c r="A16" s="120">
        <v>72</v>
      </c>
      <c r="B16" s="120" t="s">
        <v>263</v>
      </c>
      <c r="C16" s="120" t="s">
        <v>284</v>
      </c>
      <c r="D16" s="121">
        <f t="shared" si="0"/>
        <v>-1.1412172191984382</v>
      </c>
      <c r="E16" s="121">
        <f t="shared" si="1"/>
        <v>16.838576909661668</v>
      </c>
      <c r="F16" s="121">
        <f t="shared" si="2"/>
        <v>-12.02927458408027</v>
      </c>
      <c r="G16" s="121">
        <f t="shared" si="3"/>
        <v>100.4</v>
      </c>
      <c r="I16" s="122"/>
      <c r="J16" s="122" t="s">
        <v>305</v>
      </c>
      <c r="K16" s="122" t="s">
        <v>290</v>
      </c>
      <c r="L16" s="122" t="s">
        <v>306</v>
      </c>
      <c r="M16" s="122" t="s">
        <v>131</v>
      </c>
      <c r="N16" s="122" t="s">
        <v>291</v>
      </c>
    </row>
    <row r="17" spans="1:14" x14ac:dyDescent="0.15">
      <c r="A17" s="120">
        <v>73</v>
      </c>
      <c r="B17" s="120" t="s">
        <v>250</v>
      </c>
      <c r="C17" s="120" t="s">
        <v>285</v>
      </c>
      <c r="D17" s="121">
        <f t="shared" si="0"/>
        <v>5.0680851063829664</v>
      </c>
      <c r="E17" s="121">
        <f t="shared" si="1"/>
        <v>-1.7080342966021078</v>
      </c>
      <c r="F17" s="121">
        <f t="shared" si="2"/>
        <v>-9.7656499139242214</v>
      </c>
      <c r="G17" s="121">
        <f t="shared" si="3"/>
        <v>109.47368421052633</v>
      </c>
      <c r="I17" s="120" t="s">
        <v>249</v>
      </c>
      <c r="J17" s="121">
        <f>SUMSQ(D:D)</f>
        <v>45848.849055854269</v>
      </c>
      <c r="K17" s="120">
        <f>COUNTA(I3:I7)-1</f>
        <v>4</v>
      </c>
      <c r="L17" s="121">
        <f>J17/K17</f>
        <v>11462.212263963567</v>
      </c>
      <c r="M17" s="120">
        <f>L17/$L$20</f>
        <v>3.1267501545740752</v>
      </c>
      <c r="N17" s="120">
        <f>1-_xlfn.F.DIST(M17,K17,$K$20,TRUE)</f>
        <v>1.5836442810702178E-2</v>
      </c>
    </row>
    <row r="18" spans="1:14" x14ac:dyDescent="0.15">
      <c r="A18" s="120">
        <v>73</v>
      </c>
      <c r="B18" s="120" t="s">
        <v>265</v>
      </c>
      <c r="C18" s="120" t="s">
        <v>287</v>
      </c>
      <c r="D18" s="121">
        <f t="shared" si="0"/>
        <v>20.749903288201153</v>
      </c>
      <c r="E18" s="121">
        <f t="shared" si="1"/>
        <v>-16.363733075435221</v>
      </c>
      <c r="F18" s="121">
        <f t="shared" si="2"/>
        <v>7.6819148936170336</v>
      </c>
      <c r="G18" s="121">
        <f t="shared" si="3"/>
        <v>91</v>
      </c>
      <c r="I18" s="120" t="s">
        <v>283</v>
      </c>
      <c r="J18" s="121">
        <f>SUMSQ(E:E)</f>
        <v>29862.702380477665</v>
      </c>
      <c r="K18" s="120">
        <f>COUNTA(I9:I12)-1</f>
        <v>3</v>
      </c>
      <c r="L18" s="121">
        <f>J18/K18</f>
        <v>9954.2341268258879</v>
      </c>
      <c r="M18" s="120">
        <f>L18/$L$20</f>
        <v>2.7153923150221559</v>
      </c>
      <c r="N18" s="120">
        <f>1-_xlfn.F.DIST(M18,K18,$K$20,TRUE)</f>
        <v>4.5720325006438522E-2</v>
      </c>
    </row>
    <row r="19" spans="1:14" x14ac:dyDescent="0.15">
      <c r="A19" s="120">
        <v>73</v>
      </c>
      <c r="B19" s="120" t="s">
        <v>264</v>
      </c>
      <c r="C19" s="120" t="s">
        <v>285</v>
      </c>
      <c r="D19" s="121">
        <f t="shared" si="0"/>
        <v>0.54956658786446155</v>
      </c>
      <c r="E19" s="121">
        <f t="shared" si="1"/>
        <v>-1.7080342966021078</v>
      </c>
      <c r="F19" s="121">
        <f t="shared" si="2"/>
        <v>-24.773447184879387</v>
      </c>
      <c r="G19" s="121">
        <f t="shared" si="3"/>
        <v>129</v>
      </c>
      <c r="I19" s="120" t="s">
        <v>303</v>
      </c>
      <c r="J19" s="121">
        <f>SUMSQ(F:F)</f>
        <v>101336.57055540028</v>
      </c>
      <c r="K19" s="120">
        <f>K17*K18</f>
        <v>12</v>
      </c>
      <c r="L19" s="121">
        <f>J19/K19</f>
        <v>8444.7142129500226</v>
      </c>
      <c r="M19" s="120">
        <f>L19/$L$20</f>
        <v>2.3036138977891207</v>
      </c>
      <c r="N19" s="120">
        <f>1-_xlfn.F.DIST(M19,K19,$K$20,TRUE)</f>
        <v>8.8167335287940851E-3</v>
      </c>
    </row>
    <row r="20" spans="1:14" x14ac:dyDescent="0.15">
      <c r="A20" s="120">
        <v>75</v>
      </c>
      <c r="B20" s="120" t="s">
        <v>261</v>
      </c>
      <c r="C20" s="120" t="s">
        <v>284</v>
      </c>
      <c r="D20" s="121">
        <f t="shared" si="0"/>
        <v>-22.891098567086431</v>
      </c>
      <c r="E20" s="121">
        <f t="shared" si="1"/>
        <v>16.838576909661668</v>
      </c>
      <c r="F20" s="121">
        <f t="shared" si="2"/>
        <v>-24.950821807620855</v>
      </c>
      <c r="G20" s="121">
        <f t="shared" si="3"/>
        <v>132.07142857142858</v>
      </c>
      <c r="I20" s="120" t="s">
        <v>304</v>
      </c>
      <c r="J20" s="121">
        <f>SUMSQ(G:G)</f>
        <v>788158.79584976414</v>
      </c>
      <c r="K20" s="120">
        <f>J14-1-SUM(K17:K19)</f>
        <v>215</v>
      </c>
      <c r="L20" s="121">
        <f>J20/K20</f>
        <v>3665.8548644175075</v>
      </c>
      <c r="M20" s="120" t="s">
        <v>292</v>
      </c>
      <c r="N20" s="120" t="s">
        <v>292</v>
      </c>
    </row>
    <row r="21" spans="1:14" ht="19.5" thickBot="1" x14ac:dyDescent="0.2">
      <c r="A21" s="120">
        <v>75</v>
      </c>
      <c r="B21" s="120" t="s">
        <v>263</v>
      </c>
      <c r="C21" s="120" t="s">
        <v>286</v>
      </c>
      <c r="D21" s="121">
        <f t="shared" si="0"/>
        <v>-1.1412172191984382</v>
      </c>
      <c r="E21" s="121">
        <f t="shared" si="1"/>
        <v>-3.0588990206011601</v>
      </c>
      <c r="F21" s="121">
        <f t="shared" si="2"/>
        <v>18.268201346182565</v>
      </c>
      <c r="G21" s="121">
        <f t="shared" si="3"/>
        <v>87</v>
      </c>
      <c r="I21" s="125" t="s">
        <v>289</v>
      </c>
      <c r="J21" s="125">
        <f>L21*K21</f>
        <v>965268.91063829791</v>
      </c>
      <c r="K21" s="125">
        <f>SUM(K17:K20)</f>
        <v>234</v>
      </c>
      <c r="L21" s="126">
        <f>VAR(A:A)</f>
        <v>4125.0808146935806</v>
      </c>
      <c r="M21" s="125"/>
      <c r="N21" s="125"/>
    </row>
    <row r="22" spans="1:14" x14ac:dyDescent="0.15">
      <c r="A22" s="120">
        <v>78</v>
      </c>
      <c r="B22" s="120" t="s">
        <v>261</v>
      </c>
      <c r="C22" s="120" t="s">
        <v>287</v>
      </c>
      <c r="D22" s="121">
        <f t="shared" si="0"/>
        <v>-22.891098567086431</v>
      </c>
      <c r="E22" s="121">
        <f t="shared" si="1"/>
        <v>-16.363733075435221</v>
      </c>
      <c r="F22" s="121">
        <f t="shared" si="2"/>
        <v>-1.377083251095371</v>
      </c>
      <c r="G22" s="121">
        <f t="shared" si="3"/>
        <v>138.69999999999999</v>
      </c>
    </row>
    <row r="23" spans="1:14" x14ac:dyDescent="0.15">
      <c r="A23" s="120">
        <v>78</v>
      </c>
      <c r="B23" s="120" t="s">
        <v>263</v>
      </c>
      <c r="C23" s="120" t="s">
        <v>284</v>
      </c>
      <c r="D23" s="121">
        <f t="shared" si="0"/>
        <v>-1.1412172191984382</v>
      </c>
      <c r="E23" s="121">
        <f t="shared" si="1"/>
        <v>16.838576909661668</v>
      </c>
      <c r="F23" s="121">
        <f t="shared" si="2"/>
        <v>-12.02927458408027</v>
      </c>
      <c r="G23" s="121">
        <f t="shared" si="3"/>
        <v>94.4</v>
      </c>
    </row>
    <row r="24" spans="1:14" x14ac:dyDescent="0.15">
      <c r="A24" s="120">
        <v>93</v>
      </c>
      <c r="B24" s="120" t="s">
        <v>250</v>
      </c>
      <c r="C24" s="120" t="s">
        <v>284</v>
      </c>
      <c r="D24" s="121">
        <f t="shared" si="0"/>
        <v>5.0680851063829664</v>
      </c>
      <c r="E24" s="121">
        <f t="shared" si="1"/>
        <v>16.838576909661668</v>
      </c>
      <c r="F24" s="121">
        <f t="shared" si="2"/>
        <v>24.761423090338326</v>
      </c>
      <c r="G24" s="121">
        <f t="shared" si="3"/>
        <v>36.400000000000006</v>
      </c>
    </row>
    <row r="25" spans="1:14" x14ac:dyDescent="0.15">
      <c r="A25" s="120">
        <v>93</v>
      </c>
      <c r="B25" s="120" t="s">
        <v>265</v>
      </c>
      <c r="C25" s="120" t="s">
        <v>284</v>
      </c>
      <c r="D25" s="121">
        <f t="shared" si="0"/>
        <v>20.749903288201153</v>
      </c>
      <c r="E25" s="121">
        <f t="shared" si="1"/>
        <v>16.838576909661668</v>
      </c>
      <c r="F25" s="121">
        <f t="shared" si="2"/>
        <v>2.0629382418534874</v>
      </c>
      <c r="G25" s="121">
        <f t="shared" si="3"/>
        <v>43.416666666666657</v>
      </c>
    </row>
    <row r="26" spans="1:14" x14ac:dyDescent="0.15">
      <c r="A26" s="120">
        <v>93</v>
      </c>
      <c r="B26" s="120" t="s">
        <v>264</v>
      </c>
      <c r="C26" s="120" t="s">
        <v>284</v>
      </c>
      <c r="D26" s="121">
        <f t="shared" si="0"/>
        <v>0.54956658786446155</v>
      </c>
      <c r="E26" s="121">
        <f t="shared" si="1"/>
        <v>16.838576909661668</v>
      </c>
      <c r="F26" s="121">
        <f t="shared" si="2"/>
        <v>14.746608275523499</v>
      </c>
      <c r="G26" s="121">
        <f t="shared" si="3"/>
        <v>50.933333333333337</v>
      </c>
    </row>
    <row r="27" spans="1:14" x14ac:dyDescent="0.15">
      <c r="A27" s="120">
        <v>97</v>
      </c>
      <c r="B27" s="120" t="s">
        <v>250</v>
      </c>
      <c r="C27" s="120" t="s">
        <v>285</v>
      </c>
      <c r="D27" s="121">
        <f t="shared" si="0"/>
        <v>5.0680851063829664</v>
      </c>
      <c r="E27" s="121">
        <f t="shared" si="1"/>
        <v>-1.7080342966021078</v>
      </c>
      <c r="F27" s="121">
        <f t="shared" si="2"/>
        <v>-9.7656499139242214</v>
      </c>
      <c r="G27" s="121">
        <f t="shared" si="3"/>
        <v>85.473684210526329</v>
      </c>
    </row>
    <row r="28" spans="1:14" x14ac:dyDescent="0.15">
      <c r="A28" s="120">
        <v>97</v>
      </c>
      <c r="B28" s="120" t="s">
        <v>265</v>
      </c>
      <c r="C28" s="120" t="s">
        <v>286</v>
      </c>
      <c r="D28" s="121">
        <f t="shared" si="0"/>
        <v>20.749903288201153</v>
      </c>
      <c r="E28" s="121">
        <f t="shared" si="1"/>
        <v>-3.0588990206011601</v>
      </c>
      <c r="F28" s="121">
        <f t="shared" si="2"/>
        <v>-30.522919161217033</v>
      </c>
      <c r="G28" s="121">
        <f t="shared" si="3"/>
        <v>91.9</v>
      </c>
    </row>
    <row r="29" spans="1:14" x14ac:dyDescent="0.15">
      <c r="A29" s="120">
        <v>97</v>
      </c>
      <c r="B29" s="120" t="s">
        <v>264</v>
      </c>
      <c r="C29" s="120" t="s">
        <v>287</v>
      </c>
      <c r="D29" s="121">
        <f t="shared" si="0"/>
        <v>0.54956658786446155</v>
      </c>
      <c r="E29" s="121">
        <f t="shared" si="1"/>
        <v>-16.363733075435221</v>
      </c>
      <c r="F29" s="121">
        <f t="shared" si="2"/>
        <v>53.025108736810864</v>
      </c>
      <c r="G29" s="121">
        <f t="shared" si="3"/>
        <v>41.857142857142861</v>
      </c>
    </row>
    <row r="30" spans="1:14" x14ac:dyDescent="0.15">
      <c r="A30" s="120">
        <v>98</v>
      </c>
      <c r="B30" s="120" t="s">
        <v>250</v>
      </c>
      <c r="C30" s="120" t="s">
        <v>284</v>
      </c>
      <c r="D30" s="121">
        <f t="shared" si="0"/>
        <v>5.0680851063829664</v>
      </c>
      <c r="E30" s="121">
        <f t="shared" si="1"/>
        <v>16.838576909661668</v>
      </c>
      <c r="F30" s="121">
        <f t="shared" si="2"/>
        <v>24.761423090338326</v>
      </c>
      <c r="G30" s="121">
        <f t="shared" si="3"/>
        <v>31.400000000000006</v>
      </c>
    </row>
    <row r="31" spans="1:14" x14ac:dyDescent="0.15">
      <c r="A31" s="120">
        <v>98</v>
      </c>
      <c r="B31" s="120" t="s">
        <v>265</v>
      </c>
      <c r="C31" s="120" t="s">
        <v>286</v>
      </c>
      <c r="D31" s="121">
        <f t="shared" si="0"/>
        <v>20.749903288201153</v>
      </c>
      <c r="E31" s="121">
        <f t="shared" si="1"/>
        <v>-3.0588990206011601</v>
      </c>
      <c r="F31" s="121">
        <f t="shared" si="2"/>
        <v>-30.522919161217033</v>
      </c>
      <c r="G31" s="121">
        <f t="shared" si="3"/>
        <v>90.9</v>
      </c>
    </row>
    <row r="32" spans="1:14" x14ac:dyDescent="0.15">
      <c r="A32" s="120">
        <v>98</v>
      </c>
      <c r="B32" s="120" t="s">
        <v>264</v>
      </c>
      <c r="C32" s="120" t="s">
        <v>287</v>
      </c>
      <c r="D32" s="121">
        <f t="shared" si="0"/>
        <v>0.54956658786446155</v>
      </c>
      <c r="E32" s="121">
        <f t="shared" si="1"/>
        <v>-16.363733075435221</v>
      </c>
      <c r="F32" s="121">
        <f t="shared" si="2"/>
        <v>53.025108736810864</v>
      </c>
      <c r="G32" s="121">
        <f t="shared" si="3"/>
        <v>40.857142857142861</v>
      </c>
    </row>
    <row r="33" spans="1:7" x14ac:dyDescent="0.15">
      <c r="A33" s="120">
        <v>102</v>
      </c>
      <c r="B33" s="120" t="s">
        <v>250</v>
      </c>
      <c r="C33" s="120" t="s">
        <v>284</v>
      </c>
      <c r="D33" s="121">
        <f t="shared" si="0"/>
        <v>5.0680851063829664</v>
      </c>
      <c r="E33" s="121">
        <f t="shared" si="1"/>
        <v>16.838576909661668</v>
      </c>
      <c r="F33" s="121">
        <f t="shared" si="2"/>
        <v>24.761423090338326</v>
      </c>
      <c r="G33" s="121">
        <f t="shared" si="3"/>
        <v>27.400000000000006</v>
      </c>
    </row>
    <row r="34" spans="1:7" x14ac:dyDescent="0.15">
      <c r="A34" s="120">
        <v>102</v>
      </c>
      <c r="B34" s="120" t="s">
        <v>265</v>
      </c>
      <c r="C34" s="120" t="s">
        <v>285</v>
      </c>
      <c r="D34" s="121">
        <f t="shared" si="0"/>
        <v>20.749903288201153</v>
      </c>
      <c r="E34" s="121">
        <f t="shared" si="1"/>
        <v>-1.7080342966021078</v>
      </c>
      <c r="F34" s="121">
        <f t="shared" si="2"/>
        <v>16.103139191706987</v>
      </c>
      <c r="G34" s="121">
        <f t="shared" si="3"/>
        <v>38.923076923076934</v>
      </c>
    </row>
    <row r="35" spans="1:7" x14ac:dyDescent="0.15">
      <c r="A35" s="120">
        <v>102</v>
      </c>
      <c r="B35" s="120" t="s">
        <v>264</v>
      </c>
      <c r="C35" s="120" t="s">
        <v>287</v>
      </c>
      <c r="D35" s="121">
        <f t="shared" si="0"/>
        <v>0.54956658786446155</v>
      </c>
      <c r="E35" s="121">
        <f t="shared" si="1"/>
        <v>-16.363733075435221</v>
      </c>
      <c r="F35" s="121">
        <f t="shared" si="2"/>
        <v>53.025108736810864</v>
      </c>
      <c r="G35" s="121">
        <f t="shared" si="3"/>
        <v>36.857142857142861</v>
      </c>
    </row>
    <row r="36" spans="1:7" x14ac:dyDescent="0.15">
      <c r="A36" s="120">
        <v>103</v>
      </c>
      <c r="B36" s="120" t="s">
        <v>261</v>
      </c>
      <c r="C36" s="120" t="s">
        <v>285</v>
      </c>
      <c r="D36" s="121">
        <f t="shared" si="0"/>
        <v>-22.891098567086431</v>
      </c>
      <c r="E36" s="121">
        <f t="shared" si="1"/>
        <v>-1.7080342966021078</v>
      </c>
      <c r="F36" s="121">
        <f t="shared" si="2"/>
        <v>24.030854333707879</v>
      </c>
      <c r="G36" s="121">
        <f t="shared" si="3"/>
        <v>73.636363636363626</v>
      </c>
    </row>
    <row r="37" spans="1:7" x14ac:dyDescent="0.15">
      <c r="A37" s="120">
        <v>103</v>
      </c>
      <c r="B37" s="120" t="s">
        <v>263</v>
      </c>
      <c r="C37" s="120" t="s">
        <v>286</v>
      </c>
      <c r="D37" s="121">
        <f t="shared" si="0"/>
        <v>-1.1412172191984382</v>
      </c>
      <c r="E37" s="121">
        <f t="shared" si="1"/>
        <v>-3.0588990206011601</v>
      </c>
      <c r="F37" s="121">
        <f t="shared" si="2"/>
        <v>18.268201346182565</v>
      </c>
      <c r="G37" s="121">
        <f t="shared" si="3"/>
        <v>59</v>
      </c>
    </row>
    <row r="38" spans="1:7" x14ac:dyDescent="0.15">
      <c r="A38" s="120">
        <v>106</v>
      </c>
      <c r="B38" s="120" t="s">
        <v>250</v>
      </c>
      <c r="C38" s="120" t="s">
        <v>285</v>
      </c>
      <c r="D38" s="121">
        <f t="shared" si="0"/>
        <v>5.0680851063829664</v>
      </c>
      <c r="E38" s="121">
        <f t="shared" si="1"/>
        <v>-1.7080342966021078</v>
      </c>
      <c r="F38" s="121">
        <f t="shared" si="2"/>
        <v>-9.7656499139242214</v>
      </c>
      <c r="G38" s="121">
        <f t="shared" si="3"/>
        <v>76.473684210526329</v>
      </c>
    </row>
    <row r="39" spans="1:7" x14ac:dyDescent="0.15">
      <c r="A39" s="120">
        <v>106</v>
      </c>
      <c r="B39" s="120" t="s">
        <v>265</v>
      </c>
      <c r="C39" s="120" t="s">
        <v>287</v>
      </c>
      <c r="D39" s="121">
        <f t="shared" si="0"/>
        <v>20.749903288201153</v>
      </c>
      <c r="E39" s="121">
        <f t="shared" si="1"/>
        <v>-16.363733075435221</v>
      </c>
      <c r="F39" s="121">
        <f t="shared" si="2"/>
        <v>7.6819148936170336</v>
      </c>
      <c r="G39" s="121">
        <f t="shared" si="3"/>
        <v>58</v>
      </c>
    </row>
    <row r="40" spans="1:7" x14ac:dyDescent="0.15">
      <c r="A40" s="120">
        <v>106</v>
      </c>
      <c r="B40" s="120" t="s">
        <v>264</v>
      </c>
      <c r="C40" s="120" t="s">
        <v>284</v>
      </c>
      <c r="D40" s="121">
        <f t="shared" si="0"/>
        <v>0.54956658786446155</v>
      </c>
      <c r="E40" s="121">
        <f t="shared" si="1"/>
        <v>16.838576909661668</v>
      </c>
      <c r="F40" s="121">
        <f t="shared" si="2"/>
        <v>14.746608275523499</v>
      </c>
      <c r="G40" s="121">
        <f t="shared" si="3"/>
        <v>37.933333333333337</v>
      </c>
    </row>
    <row r="41" spans="1:7" x14ac:dyDescent="0.15">
      <c r="A41" s="120">
        <v>109</v>
      </c>
      <c r="B41" s="120" t="s">
        <v>261</v>
      </c>
      <c r="C41" s="120" t="s">
        <v>285</v>
      </c>
      <c r="D41" s="121">
        <f t="shared" si="0"/>
        <v>-22.891098567086431</v>
      </c>
      <c r="E41" s="121">
        <f t="shared" si="1"/>
        <v>-1.7080342966021078</v>
      </c>
      <c r="F41" s="121">
        <f t="shared" si="2"/>
        <v>24.030854333707879</v>
      </c>
      <c r="G41" s="121">
        <f t="shared" si="3"/>
        <v>67.636363636363626</v>
      </c>
    </row>
    <row r="42" spans="1:7" x14ac:dyDescent="0.15">
      <c r="A42" s="120">
        <v>109</v>
      </c>
      <c r="B42" s="120" t="s">
        <v>263</v>
      </c>
      <c r="C42" s="120" t="s">
        <v>287</v>
      </c>
      <c r="D42" s="121">
        <f t="shared" si="0"/>
        <v>-1.1412172191984382</v>
      </c>
      <c r="E42" s="121">
        <f t="shared" si="1"/>
        <v>-16.363733075435221</v>
      </c>
      <c r="F42" s="121">
        <f t="shared" si="2"/>
        <v>-9.1769645989833748</v>
      </c>
      <c r="G42" s="121">
        <f t="shared" si="3"/>
        <v>93.75</v>
      </c>
    </row>
    <row r="43" spans="1:7" x14ac:dyDescent="0.15">
      <c r="A43" s="120">
        <v>111</v>
      </c>
      <c r="B43" s="120" t="s">
        <v>265</v>
      </c>
      <c r="C43" s="120" t="s">
        <v>284</v>
      </c>
      <c r="D43" s="121">
        <f t="shared" si="0"/>
        <v>20.749903288201153</v>
      </c>
      <c r="E43" s="121">
        <f t="shared" si="1"/>
        <v>16.838576909661668</v>
      </c>
      <c r="F43" s="121">
        <f t="shared" si="2"/>
        <v>2.0629382418534874</v>
      </c>
      <c r="G43" s="121">
        <f t="shared" si="3"/>
        <v>25.416666666666657</v>
      </c>
    </row>
    <row r="44" spans="1:7" x14ac:dyDescent="0.15">
      <c r="A44" s="120">
        <v>116</v>
      </c>
      <c r="B44" s="120" t="s">
        <v>250</v>
      </c>
      <c r="C44" s="120" t="s">
        <v>285</v>
      </c>
      <c r="D44" s="121">
        <f t="shared" si="0"/>
        <v>5.0680851063829664</v>
      </c>
      <c r="E44" s="121">
        <f t="shared" si="1"/>
        <v>-1.7080342966021078</v>
      </c>
      <c r="F44" s="121">
        <f t="shared" si="2"/>
        <v>-9.7656499139242214</v>
      </c>
      <c r="G44" s="121">
        <f t="shared" si="3"/>
        <v>66.473684210526329</v>
      </c>
    </row>
    <row r="45" spans="1:7" x14ac:dyDescent="0.15">
      <c r="A45" s="120">
        <v>116</v>
      </c>
      <c r="B45" s="120" t="s">
        <v>261</v>
      </c>
      <c r="C45" s="120" t="s">
        <v>286</v>
      </c>
      <c r="D45" s="121">
        <f t="shared" si="0"/>
        <v>-22.891098567086431</v>
      </c>
      <c r="E45" s="121">
        <f t="shared" si="1"/>
        <v>-3.0588990206011601</v>
      </c>
      <c r="F45" s="121">
        <f t="shared" si="2"/>
        <v>6.3037969797848348</v>
      </c>
      <c r="G45" s="121">
        <f t="shared" si="3"/>
        <v>79.714285714285722</v>
      </c>
    </row>
    <row r="46" spans="1:7" x14ac:dyDescent="0.15">
      <c r="A46" s="120">
        <v>116</v>
      </c>
      <c r="B46" s="120" t="s">
        <v>265</v>
      </c>
      <c r="C46" s="120" t="s">
        <v>284</v>
      </c>
      <c r="D46" s="121">
        <f t="shared" si="0"/>
        <v>20.749903288201153</v>
      </c>
      <c r="E46" s="121">
        <f t="shared" si="1"/>
        <v>16.838576909661668</v>
      </c>
      <c r="F46" s="121">
        <f t="shared" si="2"/>
        <v>2.0629382418534874</v>
      </c>
      <c r="G46" s="121">
        <f t="shared" si="3"/>
        <v>20.416666666666657</v>
      </c>
    </row>
    <row r="47" spans="1:7" x14ac:dyDescent="0.15">
      <c r="A47" s="120">
        <v>116</v>
      </c>
      <c r="B47" s="120" t="s">
        <v>264</v>
      </c>
      <c r="C47" s="120" t="s">
        <v>286</v>
      </c>
      <c r="D47" s="121">
        <f t="shared" si="0"/>
        <v>0.54956658786446155</v>
      </c>
      <c r="E47" s="121">
        <f t="shared" si="1"/>
        <v>-3.0588990206011601</v>
      </c>
      <c r="F47" s="121">
        <f t="shared" si="2"/>
        <v>-15.065439603737474</v>
      </c>
      <c r="G47" s="121">
        <f t="shared" si="3"/>
        <v>77.642857142857139</v>
      </c>
    </row>
    <row r="48" spans="1:7" x14ac:dyDescent="0.15">
      <c r="A48" s="120">
        <v>116</v>
      </c>
      <c r="B48" s="120" t="s">
        <v>263</v>
      </c>
      <c r="C48" s="120" t="s">
        <v>285</v>
      </c>
      <c r="D48" s="121">
        <f t="shared" si="0"/>
        <v>-1.1412172191984382</v>
      </c>
      <c r="E48" s="121">
        <f t="shared" si="1"/>
        <v>-1.7080342966021078</v>
      </c>
      <c r="F48" s="121">
        <f t="shared" si="2"/>
        <v>6.7506699555168552</v>
      </c>
      <c r="G48" s="121">
        <f t="shared" si="3"/>
        <v>56.166666666666657</v>
      </c>
    </row>
    <row r="49" spans="1:7" x14ac:dyDescent="0.15">
      <c r="A49" s="120">
        <v>117</v>
      </c>
      <c r="B49" s="120" t="s">
        <v>261</v>
      </c>
      <c r="C49" s="120" t="s">
        <v>285</v>
      </c>
      <c r="D49" s="121">
        <f t="shared" si="0"/>
        <v>-22.891098567086431</v>
      </c>
      <c r="E49" s="121">
        <f t="shared" si="1"/>
        <v>-1.7080342966021078</v>
      </c>
      <c r="F49" s="121">
        <f t="shared" si="2"/>
        <v>24.030854333707879</v>
      </c>
      <c r="G49" s="121">
        <f t="shared" si="3"/>
        <v>59.636363636363626</v>
      </c>
    </row>
    <row r="50" spans="1:7" x14ac:dyDescent="0.15">
      <c r="A50" s="120">
        <v>117</v>
      </c>
      <c r="B50" s="120" t="s">
        <v>261</v>
      </c>
      <c r="C50" s="120" t="s">
        <v>286</v>
      </c>
      <c r="D50" s="121">
        <f t="shared" si="0"/>
        <v>-22.891098567086431</v>
      </c>
      <c r="E50" s="121">
        <f t="shared" si="1"/>
        <v>-3.0588990206011601</v>
      </c>
      <c r="F50" s="121">
        <f t="shared" si="2"/>
        <v>6.3037969797848348</v>
      </c>
      <c r="G50" s="121">
        <f t="shared" si="3"/>
        <v>78.714285714285722</v>
      </c>
    </row>
    <row r="51" spans="1:7" x14ac:dyDescent="0.15">
      <c r="A51" s="120">
        <v>117</v>
      </c>
      <c r="B51" s="120" t="s">
        <v>263</v>
      </c>
      <c r="C51" s="120" t="s">
        <v>287</v>
      </c>
      <c r="D51" s="121">
        <f t="shared" si="0"/>
        <v>-1.1412172191984382</v>
      </c>
      <c r="E51" s="121">
        <f t="shared" si="1"/>
        <v>-16.363733075435221</v>
      </c>
      <c r="F51" s="121">
        <f t="shared" si="2"/>
        <v>-9.1769645989833748</v>
      </c>
      <c r="G51" s="121">
        <f t="shared" si="3"/>
        <v>85.75</v>
      </c>
    </row>
    <row r="52" spans="1:7" x14ac:dyDescent="0.15">
      <c r="A52" s="120">
        <v>117</v>
      </c>
      <c r="B52" s="120" t="s">
        <v>263</v>
      </c>
      <c r="C52" s="120" t="s">
        <v>285</v>
      </c>
      <c r="D52" s="121">
        <f t="shared" si="0"/>
        <v>-1.1412172191984382</v>
      </c>
      <c r="E52" s="121">
        <f t="shared" si="1"/>
        <v>-1.7080342966021078</v>
      </c>
      <c r="F52" s="121">
        <f t="shared" si="2"/>
        <v>6.7506699555168552</v>
      </c>
      <c r="G52" s="121">
        <f t="shared" si="3"/>
        <v>55.166666666666657</v>
      </c>
    </row>
    <row r="53" spans="1:7" x14ac:dyDescent="0.15">
      <c r="A53" s="120">
        <v>119</v>
      </c>
      <c r="B53" s="120" t="s">
        <v>250</v>
      </c>
      <c r="C53" s="120" t="s">
        <v>286</v>
      </c>
      <c r="D53" s="121">
        <f t="shared" si="0"/>
        <v>5.0680851063829664</v>
      </c>
      <c r="E53" s="121">
        <f t="shared" si="1"/>
        <v>-3.0588990206011601</v>
      </c>
      <c r="F53" s="121">
        <f t="shared" si="2"/>
        <v>22.55889902060116</v>
      </c>
      <c r="G53" s="121">
        <f t="shared" si="3"/>
        <v>32.5</v>
      </c>
    </row>
    <row r="54" spans="1:7" x14ac:dyDescent="0.15">
      <c r="A54" s="120">
        <v>119</v>
      </c>
      <c r="B54" s="120" t="s">
        <v>265</v>
      </c>
      <c r="C54" s="120" t="s">
        <v>285</v>
      </c>
      <c r="D54" s="121">
        <f t="shared" si="0"/>
        <v>20.749903288201153</v>
      </c>
      <c r="E54" s="121">
        <f t="shared" si="1"/>
        <v>-1.7080342966021078</v>
      </c>
      <c r="F54" s="121">
        <f t="shared" si="2"/>
        <v>16.103139191706987</v>
      </c>
      <c r="G54" s="121">
        <f t="shared" si="3"/>
        <v>21.923076923076934</v>
      </c>
    </row>
    <row r="55" spans="1:7" x14ac:dyDescent="0.15">
      <c r="A55" s="120">
        <v>119</v>
      </c>
      <c r="B55" s="120" t="s">
        <v>264</v>
      </c>
      <c r="C55" s="120" t="s">
        <v>287</v>
      </c>
      <c r="D55" s="121">
        <f t="shared" si="0"/>
        <v>0.54956658786446155</v>
      </c>
      <c r="E55" s="121">
        <f t="shared" si="1"/>
        <v>-16.363733075435221</v>
      </c>
      <c r="F55" s="121">
        <f t="shared" si="2"/>
        <v>53.025108736810864</v>
      </c>
      <c r="G55" s="121">
        <f t="shared" si="3"/>
        <v>19.857142857142861</v>
      </c>
    </row>
    <row r="56" spans="1:7" x14ac:dyDescent="0.15">
      <c r="A56" s="120">
        <v>121</v>
      </c>
      <c r="B56" s="120" t="s">
        <v>250</v>
      </c>
      <c r="C56" s="120" t="s">
        <v>285</v>
      </c>
      <c r="D56" s="121">
        <f t="shared" si="0"/>
        <v>5.0680851063829664</v>
      </c>
      <c r="E56" s="121">
        <f t="shared" si="1"/>
        <v>-1.7080342966021078</v>
      </c>
      <c r="F56" s="121">
        <f t="shared" si="2"/>
        <v>-9.7656499139242214</v>
      </c>
      <c r="G56" s="121">
        <f t="shared" si="3"/>
        <v>61.473684210526329</v>
      </c>
    </row>
    <row r="57" spans="1:7" x14ac:dyDescent="0.15">
      <c r="A57" s="120">
        <v>121</v>
      </c>
      <c r="B57" s="120" t="s">
        <v>265</v>
      </c>
      <c r="C57" s="120" t="s">
        <v>285</v>
      </c>
      <c r="D57" s="121">
        <f t="shared" si="0"/>
        <v>20.749903288201153</v>
      </c>
      <c r="E57" s="121">
        <f t="shared" si="1"/>
        <v>-1.7080342966021078</v>
      </c>
      <c r="F57" s="121">
        <f t="shared" si="2"/>
        <v>16.103139191706987</v>
      </c>
      <c r="G57" s="121">
        <f t="shared" si="3"/>
        <v>19.923076923076934</v>
      </c>
    </row>
    <row r="58" spans="1:7" x14ac:dyDescent="0.15">
      <c r="A58" s="120">
        <v>121</v>
      </c>
      <c r="B58" s="120" t="s">
        <v>265</v>
      </c>
      <c r="C58" s="120" t="s">
        <v>285</v>
      </c>
      <c r="D58" s="121">
        <f t="shared" si="0"/>
        <v>20.749903288201153</v>
      </c>
      <c r="E58" s="121">
        <f t="shared" si="1"/>
        <v>-1.7080342966021078</v>
      </c>
      <c r="F58" s="121">
        <f t="shared" si="2"/>
        <v>16.103139191706987</v>
      </c>
      <c r="G58" s="121">
        <f t="shared" si="3"/>
        <v>19.923076923076934</v>
      </c>
    </row>
    <row r="59" spans="1:7" x14ac:dyDescent="0.15">
      <c r="A59" s="120">
        <v>121</v>
      </c>
      <c r="B59" s="120" t="s">
        <v>264</v>
      </c>
      <c r="C59" s="120" t="s">
        <v>286</v>
      </c>
      <c r="D59" s="121">
        <f t="shared" si="0"/>
        <v>0.54956658786446155</v>
      </c>
      <c r="E59" s="121">
        <f t="shared" si="1"/>
        <v>-3.0588990206011601</v>
      </c>
      <c r="F59" s="121">
        <f t="shared" si="2"/>
        <v>-15.065439603737474</v>
      </c>
      <c r="G59" s="121">
        <f t="shared" si="3"/>
        <v>72.642857142857139</v>
      </c>
    </row>
    <row r="60" spans="1:7" x14ac:dyDescent="0.15">
      <c r="A60" s="120">
        <v>123</v>
      </c>
      <c r="B60" s="120" t="s">
        <v>250</v>
      </c>
      <c r="C60" s="120" t="s">
        <v>286</v>
      </c>
      <c r="D60" s="121">
        <f t="shared" si="0"/>
        <v>5.0680851063829664</v>
      </c>
      <c r="E60" s="121">
        <f t="shared" si="1"/>
        <v>-3.0588990206011601</v>
      </c>
      <c r="F60" s="121">
        <f t="shared" si="2"/>
        <v>22.55889902060116</v>
      </c>
      <c r="G60" s="121">
        <f t="shared" si="3"/>
        <v>28.5</v>
      </c>
    </row>
    <row r="61" spans="1:7" x14ac:dyDescent="0.15">
      <c r="A61" s="120">
        <v>123</v>
      </c>
      <c r="B61" s="120" t="s">
        <v>265</v>
      </c>
      <c r="C61" s="120" t="s">
        <v>286</v>
      </c>
      <c r="D61" s="121">
        <f t="shared" si="0"/>
        <v>20.749903288201153</v>
      </c>
      <c r="E61" s="121">
        <f t="shared" si="1"/>
        <v>-3.0588990206011601</v>
      </c>
      <c r="F61" s="121">
        <f t="shared" si="2"/>
        <v>-30.522919161217033</v>
      </c>
      <c r="G61" s="121">
        <f t="shared" si="3"/>
        <v>65.900000000000006</v>
      </c>
    </row>
    <row r="62" spans="1:7" x14ac:dyDescent="0.15">
      <c r="A62" s="120">
        <v>123</v>
      </c>
      <c r="B62" s="120" t="s">
        <v>265</v>
      </c>
      <c r="C62" s="120" t="s">
        <v>284</v>
      </c>
      <c r="D62" s="121">
        <f t="shared" si="0"/>
        <v>20.749903288201153</v>
      </c>
      <c r="E62" s="121">
        <f t="shared" si="1"/>
        <v>16.838576909661668</v>
      </c>
      <c r="F62" s="121">
        <f t="shared" si="2"/>
        <v>2.0629382418534874</v>
      </c>
      <c r="G62" s="121">
        <f t="shared" si="3"/>
        <v>13.416666666666657</v>
      </c>
    </row>
    <row r="63" spans="1:7" x14ac:dyDescent="0.15">
      <c r="A63" s="120">
        <v>124</v>
      </c>
      <c r="B63" s="120" t="s">
        <v>265</v>
      </c>
      <c r="C63" s="120" t="s">
        <v>285</v>
      </c>
      <c r="D63" s="121">
        <f t="shared" si="0"/>
        <v>20.749903288201153</v>
      </c>
      <c r="E63" s="121">
        <f t="shared" si="1"/>
        <v>-1.7080342966021078</v>
      </c>
      <c r="F63" s="121">
        <f t="shared" si="2"/>
        <v>16.103139191706987</v>
      </c>
      <c r="G63" s="121">
        <f t="shared" si="3"/>
        <v>16.923076923076934</v>
      </c>
    </row>
    <row r="64" spans="1:7" x14ac:dyDescent="0.15">
      <c r="A64" s="120">
        <v>130</v>
      </c>
      <c r="B64" s="120" t="s">
        <v>261</v>
      </c>
      <c r="C64" s="120" t="s">
        <v>285</v>
      </c>
      <c r="D64" s="121">
        <f t="shared" si="0"/>
        <v>-22.891098567086431</v>
      </c>
      <c r="E64" s="121">
        <f t="shared" si="1"/>
        <v>-1.7080342966021078</v>
      </c>
      <c r="F64" s="121">
        <f t="shared" si="2"/>
        <v>24.030854333707879</v>
      </c>
      <c r="G64" s="121">
        <f t="shared" si="3"/>
        <v>46.636363636363626</v>
      </c>
    </row>
    <row r="65" spans="1:7" x14ac:dyDescent="0.15">
      <c r="A65" s="120">
        <v>130</v>
      </c>
      <c r="B65" s="120" t="s">
        <v>264</v>
      </c>
      <c r="C65" s="120" t="s">
        <v>285</v>
      </c>
      <c r="D65" s="121">
        <f t="shared" si="0"/>
        <v>0.54956658786446155</v>
      </c>
      <c r="E65" s="121">
        <f t="shared" si="1"/>
        <v>-1.7080342966021078</v>
      </c>
      <c r="F65" s="121">
        <f t="shared" si="2"/>
        <v>-24.773447184879387</v>
      </c>
      <c r="G65" s="121">
        <f t="shared" si="3"/>
        <v>72</v>
      </c>
    </row>
    <row r="66" spans="1:7" x14ac:dyDescent="0.15">
      <c r="A66" s="120">
        <v>130</v>
      </c>
      <c r="B66" s="120" t="s">
        <v>263</v>
      </c>
      <c r="C66" s="120" t="s">
        <v>286</v>
      </c>
      <c r="D66" s="121">
        <f t="shared" ref="D66:D81" si="7">($L$14-AVERAGEIFS(A:A,B:B,B66))</f>
        <v>-1.1412172191984382</v>
      </c>
      <c r="E66" s="121">
        <f t="shared" ref="E66:E81" si="8">($L$14-AVERAGEIFS(A:A,C:C,C66))</f>
        <v>-3.0588990206011601</v>
      </c>
      <c r="F66" s="121">
        <f t="shared" ref="F66:F81" si="9">$L$14-AVERAGEIFS(A:A,B:B,B66,C:C,C66)-D66-E66</f>
        <v>18.268201346182565</v>
      </c>
      <c r="G66" s="121">
        <f t="shared" ref="G66:G81" si="10">($L$14-D66-E66-F66)-A66</f>
        <v>32</v>
      </c>
    </row>
    <row r="67" spans="1:7" x14ac:dyDescent="0.15">
      <c r="A67" s="120">
        <v>130</v>
      </c>
      <c r="B67" s="120" t="s">
        <v>263</v>
      </c>
      <c r="C67" s="120" t="s">
        <v>286</v>
      </c>
      <c r="D67" s="121">
        <f t="shared" si="7"/>
        <v>-1.1412172191984382</v>
      </c>
      <c r="E67" s="121">
        <f t="shared" si="8"/>
        <v>-3.0588990206011601</v>
      </c>
      <c r="F67" s="121">
        <f t="shared" si="9"/>
        <v>18.268201346182565</v>
      </c>
      <c r="G67" s="121">
        <f t="shared" si="10"/>
        <v>32</v>
      </c>
    </row>
    <row r="68" spans="1:7" x14ac:dyDescent="0.15">
      <c r="A68" s="120">
        <v>135</v>
      </c>
      <c r="B68" s="120" t="s">
        <v>250</v>
      </c>
      <c r="C68" s="120" t="s">
        <v>286</v>
      </c>
      <c r="D68" s="121">
        <f t="shared" si="7"/>
        <v>5.0680851063829664</v>
      </c>
      <c r="E68" s="121">
        <f t="shared" si="8"/>
        <v>-3.0588990206011601</v>
      </c>
      <c r="F68" s="121">
        <f t="shared" si="9"/>
        <v>22.55889902060116</v>
      </c>
      <c r="G68" s="121">
        <f t="shared" si="10"/>
        <v>16.5</v>
      </c>
    </row>
    <row r="69" spans="1:7" x14ac:dyDescent="0.15">
      <c r="A69" s="120">
        <v>135</v>
      </c>
      <c r="B69" s="120" t="s">
        <v>265</v>
      </c>
      <c r="C69" s="120" t="s">
        <v>284</v>
      </c>
      <c r="D69" s="121">
        <f t="shared" si="7"/>
        <v>20.749903288201153</v>
      </c>
      <c r="E69" s="121">
        <f t="shared" si="8"/>
        <v>16.838576909661668</v>
      </c>
      <c r="F69" s="121">
        <f t="shared" si="9"/>
        <v>2.0629382418534874</v>
      </c>
      <c r="G69" s="121">
        <f t="shared" si="10"/>
        <v>1.4166666666666572</v>
      </c>
    </row>
    <row r="70" spans="1:7" x14ac:dyDescent="0.15">
      <c r="A70" s="120">
        <v>135</v>
      </c>
      <c r="B70" s="120" t="s">
        <v>264</v>
      </c>
      <c r="C70" s="120" t="s">
        <v>285</v>
      </c>
      <c r="D70" s="121">
        <f t="shared" si="7"/>
        <v>0.54956658786446155</v>
      </c>
      <c r="E70" s="121">
        <f t="shared" si="8"/>
        <v>-1.7080342966021078</v>
      </c>
      <c r="F70" s="121">
        <f t="shared" si="9"/>
        <v>-24.773447184879387</v>
      </c>
      <c r="G70" s="121">
        <f t="shared" si="10"/>
        <v>67</v>
      </c>
    </row>
    <row r="71" spans="1:7" x14ac:dyDescent="0.15">
      <c r="A71" s="120">
        <v>137</v>
      </c>
      <c r="B71" s="120" t="s">
        <v>261</v>
      </c>
      <c r="C71" s="120" t="s">
        <v>286</v>
      </c>
      <c r="D71" s="121">
        <f t="shared" si="7"/>
        <v>-22.891098567086431</v>
      </c>
      <c r="E71" s="121">
        <f t="shared" si="8"/>
        <v>-3.0588990206011601</v>
      </c>
      <c r="F71" s="121">
        <f t="shared" si="9"/>
        <v>6.3037969797848348</v>
      </c>
      <c r="G71" s="121">
        <f t="shared" si="10"/>
        <v>58.714285714285722</v>
      </c>
    </row>
    <row r="72" spans="1:7" x14ac:dyDescent="0.15">
      <c r="A72" s="120">
        <v>137</v>
      </c>
      <c r="B72" s="120" t="s">
        <v>261</v>
      </c>
      <c r="C72" s="120" t="s">
        <v>284</v>
      </c>
      <c r="D72" s="121">
        <f t="shared" si="7"/>
        <v>-22.891098567086431</v>
      </c>
      <c r="E72" s="121">
        <f t="shared" si="8"/>
        <v>16.838576909661668</v>
      </c>
      <c r="F72" s="121">
        <f t="shared" si="9"/>
        <v>-24.950821807620855</v>
      </c>
      <c r="G72" s="121">
        <f t="shared" si="10"/>
        <v>70.071428571428584</v>
      </c>
    </row>
    <row r="73" spans="1:7" x14ac:dyDescent="0.15">
      <c r="A73" s="120">
        <v>137</v>
      </c>
      <c r="B73" s="120" t="s">
        <v>263</v>
      </c>
      <c r="C73" s="120" t="s">
        <v>286</v>
      </c>
      <c r="D73" s="121">
        <f t="shared" si="7"/>
        <v>-1.1412172191984382</v>
      </c>
      <c r="E73" s="121">
        <f t="shared" si="8"/>
        <v>-3.0588990206011601</v>
      </c>
      <c r="F73" s="121">
        <f t="shared" si="9"/>
        <v>18.268201346182565</v>
      </c>
      <c r="G73" s="121">
        <f t="shared" si="10"/>
        <v>25</v>
      </c>
    </row>
    <row r="74" spans="1:7" x14ac:dyDescent="0.15">
      <c r="A74" s="120">
        <v>137</v>
      </c>
      <c r="B74" s="120" t="s">
        <v>263</v>
      </c>
      <c r="C74" s="120" t="s">
        <v>285</v>
      </c>
      <c r="D74" s="121">
        <f t="shared" si="7"/>
        <v>-1.1412172191984382</v>
      </c>
      <c r="E74" s="121">
        <f t="shared" si="8"/>
        <v>-1.7080342966021078</v>
      </c>
      <c r="F74" s="121">
        <f t="shared" si="9"/>
        <v>6.7506699555168552</v>
      </c>
      <c r="G74" s="121">
        <f t="shared" si="10"/>
        <v>35.166666666666657</v>
      </c>
    </row>
    <row r="75" spans="1:7" x14ac:dyDescent="0.15">
      <c r="A75" s="120">
        <v>138</v>
      </c>
      <c r="B75" s="120" t="s">
        <v>250</v>
      </c>
      <c r="C75" s="120" t="s">
        <v>286</v>
      </c>
      <c r="D75" s="121">
        <f t="shared" si="7"/>
        <v>5.0680851063829664</v>
      </c>
      <c r="E75" s="121">
        <f t="shared" si="8"/>
        <v>-3.0588990206011601</v>
      </c>
      <c r="F75" s="121">
        <f t="shared" si="9"/>
        <v>22.55889902060116</v>
      </c>
      <c r="G75" s="121">
        <f t="shared" si="10"/>
        <v>13.5</v>
      </c>
    </row>
    <row r="76" spans="1:7" x14ac:dyDescent="0.15">
      <c r="A76" s="120">
        <v>138</v>
      </c>
      <c r="B76" s="120" t="s">
        <v>265</v>
      </c>
      <c r="C76" s="120" t="s">
        <v>284</v>
      </c>
      <c r="D76" s="121">
        <f t="shared" si="7"/>
        <v>20.749903288201153</v>
      </c>
      <c r="E76" s="121">
        <f t="shared" si="8"/>
        <v>16.838576909661668</v>
      </c>
      <c r="F76" s="121">
        <f t="shared" si="9"/>
        <v>2.0629382418534874</v>
      </c>
      <c r="G76" s="121">
        <f t="shared" si="10"/>
        <v>-1.5833333333333428</v>
      </c>
    </row>
    <row r="77" spans="1:7" x14ac:dyDescent="0.15">
      <c r="A77" s="120">
        <v>138</v>
      </c>
      <c r="B77" s="120" t="s">
        <v>264</v>
      </c>
      <c r="C77" s="120" t="s">
        <v>284</v>
      </c>
      <c r="D77" s="121">
        <f t="shared" si="7"/>
        <v>0.54956658786446155</v>
      </c>
      <c r="E77" s="121">
        <f t="shared" si="8"/>
        <v>16.838576909661668</v>
      </c>
      <c r="F77" s="121">
        <f t="shared" si="9"/>
        <v>14.746608275523499</v>
      </c>
      <c r="G77" s="121">
        <f t="shared" si="10"/>
        <v>5.9333333333333371</v>
      </c>
    </row>
    <row r="78" spans="1:7" x14ac:dyDescent="0.15">
      <c r="A78" s="120">
        <v>139</v>
      </c>
      <c r="B78" s="120" t="s">
        <v>250</v>
      </c>
      <c r="C78" s="120" t="s">
        <v>285</v>
      </c>
      <c r="D78" s="121">
        <f t="shared" si="7"/>
        <v>5.0680851063829664</v>
      </c>
      <c r="E78" s="121">
        <f t="shared" si="8"/>
        <v>-1.7080342966021078</v>
      </c>
      <c r="F78" s="121">
        <f t="shared" si="9"/>
        <v>-9.7656499139242214</v>
      </c>
      <c r="G78" s="121">
        <f t="shared" si="10"/>
        <v>43.473684210526329</v>
      </c>
    </row>
    <row r="79" spans="1:7" x14ac:dyDescent="0.15">
      <c r="A79" s="120">
        <v>139</v>
      </c>
      <c r="B79" s="120" t="s">
        <v>265</v>
      </c>
      <c r="C79" s="120" t="s">
        <v>285</v>
      </c>
      <c r="D79" s="121">
        <f t="shared" si="7"/>
        <v>20.749903288201153</v>
      </c>
      <c r="E79" s="121">
        <f t="shared" si="8"/>
        <v>-1.7080342966021078</v>
      </c>
      <c r="F79" s="121">
        <f t="shared" si="9"/>
        <v>16.103139191706987</v>
      </c>
      <c r="G79" s="121">
        <f t="shared" si="10"/>
        <v>1.923076923076934</v>
      </c>
    </row>
    <row r="80" spans="1:7" x14ac:dyDescent="0.15">
      <c r="A80" s="120">
        <v>139</v>
      </c>
      <c r="B80" s="120" t="s">
        <v>264</v>
      </c>
      <c r="C80" s="120" t="s">
        <v>285</v>
      </c>
      <c r="D80" s="121">
        <f t="shared" si="7"/>
        <v>0.54956658786446155</v>
      </c>
      <c r="E80" s="121">
        <f t="shared" si="8"/>
        <v>-1.7080342966021078</v>
      </c>
      <c r="F80" s="121">
        <f t="shared" si="9"/>
        <v>-24.773447184879387</v>
      </c>
      <c r="G80" s="121">
        <f t="shared" si="10"/>
        <v>63</v>
      </c>
    </row>
    <row r="81" spans="1:7" x14ac:dyDescent="0.15">
      <c r="A81" s="120">
        <v>141</v>
      </c>
      <c r="B81" s="120" t="s">
        <v>261</v>
      </c>
      <c r="C81" s="120" t="s">
        <v>286</v>
      </c>
      <c r="D81" s="121">
        <f t="shared" si="7"/>
        <v>-22.891098567086431</v>
      </c>
      <c r="E81" s="121">
        <f t="shared" si="8"/>
        <v>-3.0588990206011601</v>
      </c>
      <c r="F81" s="121">
        <f t="shared" si="9"/>
        <v>6.3037969797848348</v>
      </c>
      <c r="G81" s="121">
        <f t="shared" si="10"/>
        <v>54.714285714285722</v>
      </c>
    </row>
    <row r="82" spans="1:7" x14ac:dyDescent="0.15">
      <c r="A82" s="120">
        <v>141</v>
      </c>
      <c r="B82" s="120" t="s">
        <v>264</v>
      </c>
      <c r="C82" s="120" t="s">
        <v>286</v>
      </c>
      <c r="D82" s="121">
        <f t="shared" ref="D82:D145" si="11">($L$14-AVERAGEIFS(A:A,B:B,B82))</f>
        <v>0.54956658786446155</v>
      </c>
      <c r="E82" s="121">
        <f t="shared" ref="E82:E145" si="12">($L$14-AVERAGEIFS(A:A,C:C,C82))</f>
        <v>-3.0588990206011601</v>
      </c>
      <c r="F82" s="121">
        <f t="shared" ref="F82:F145" si="13">$L$14-AVERAGEIFS(A:A,B:B,B82,C:C,C82)-D82-E82</f>
        <v>-15.065439603737474</v>
      </c>
      <c r="G82" s="121">
        <f t="shared" ref="G82:G145" si="14">($L$14-D82-E82-F82)-A82</f>
        <v>52.642857142857139</v>
      </c>
    </row>
    <row r="83" spans="1:7" x14ac:dyDescent="0.15">
      <c r="A83" s="120">
        <v>141</v>
      </c>
      <c r="B83" s="120" t="s">
        <v>263</v>
      </c>
      <c r="C83" s="120" t="s">
        <v>287</v>
      </c>
      <c r="D83" s="121">
        <f t="shared" si="11"/>
        <v>-1.1412172191984382</v>
      </c>
      <c r="E83" s="121">
        <f t="shared" si="12"/>
        <v>-16.363733075435221</v>
      </c>
      <c r="F83" s="121">
        <f t="shared" si="13"/>
        <v>-9.1769645989833748</v>
      </c>
      <c r="G83" s="121">
        <f t="shared" si="14"/>
        <v>61.75</v>
      </c>
    </row>
    <row r="84" spans="1:7" x14ac:dyDescent="0.15">
      <c r="A84" s="120">
        <v>146</v>
      </c>
      <c r="B84" s="120" t="s">
        <v>265</v>
      </c>
      <c r="C84" s="120" t="s">
        <v>285</v>
      </c>
      <c r="D84" s="121">
        <f t="shared" si="11"/>
        <v>20.749903288201153</v>
      </c>
      <c r="E84" s="121">
        <f t="shared" si="12"/>
        <v>-1.7080342966021078</v>
      </c>
      <c r="F84" s="121">
        <f t="shared" si="13"/>
        <v>16.103139191706987</v>
      </c>
      <c r="G84" s="121">
        <f t="shared" si="14"/>
        <v>-5.076923076923066</v>
      </c>
    </row>
    <row r="85" spans="1:7" x14ac:dyDescent="0.15">
      <c r="A85" s="120">
        <v>147</v>
      </c>
      <c r="B85" s="120" t="s">
        <v>261</v>
      </c>
      <c r="C85" s="120" t="s">
        <v>287</v>
      </c>
      <c r="D85" s="121">
        <f t="shared" si="11"/>
        <v>-22.891098567086431</v>
      </c>
      <c r="E85" s="121">
        <f t="shared" si="12"/>
        <v>-16.363733075435221</v>
      </c>
      <c r="F85" s="121">
        <f t="shared" si="13"/>
        <v>-1.377083251095371</v>
      </c>
      <c r="G85" s="121">
        <f t="shared" si="14"/>
        <v>69.699999999999989</v>
      </c>
    </row>
    <row r="86" spans="1:7" x14ac:dyDescent="0.15">
      <c r="A86" s="120">
        <v>147</v>
      </c>
      <c r="B86" s="120" t="s">
        <v>263</v>
      </c>
      <c r="C86" s="120" t="s">
        <v>284</v>
      </c>
      <c r="D86" s="121">
        <f t="shared" si="11"/>
        <v>-1.1412172191984382</v>
      </c>
      <c r="E86" s="121">
        <f t="shared" si="12"/>
        <v>16.838576909661668</v>
      </c>
      <c r="F86" s="121">
        <f t="shared" si="13"/>
        <v>-12.02927458408027</v>
      </c>
      <c r="G86" s="121">
        <f t="shared" si="14"/>
        <v>25.400000000000006</v>
      </c>
    </row>
    <row r="87" spans="1:7" x14ac:dyDescent="0.15">
      <c r="A87" s="120">
        <v>148</v>
      </c>
      <c r="B87" s="120" t="s">
        <v>250</v>
      </c>
      <c r="C87" s="120" t="s">
        <v>284</v>
      </c>
      <c r="D87" s="121">
        <f t="shared" si="11"/>
        <v>5.0680851063829664</v>
      </c>
      <c r="E87" s="121">
        <f t="shared" si="12"/>
        <v>16.838576909661668</v>
      </c>
      <c r="F87" s="121">
        <f t="shared" si="13"/>
        <v>24.761423090338326</v>
      </c>
      <c r="G87" s="121">
        <f t="shared" si="14"/>
        <v>-18.599999999999994</v>
      </c>
    </row>
    <row r="88" spans="1:7" x14ac:dyDescent="0.15">
      <c r="A88" s="120">
        <v>148</v>
      </c>
      <c r="B88" s="120" t="s">
        <v>265</v>
      </c>
      <c r="C88" s="120" t="s">
        <v>284</v>
      </c>
      <c r="D88" s="121">
        <f t="shared" si="11"/>
        <v>20.749903288201153</v>
      </c>
      <c r="E88" s="121">
        <f t="shared" si="12"/>
        <v>16.838576909661668</v>
      </c>
      <c r="F88" s="121">
        <f t="shared" si="13"/>
        <v>2.0629382418534874</v>
      </c>
      <c r="G88" s="121">
        <f t="shared" si="14"/>
        <v>-11.583333333333343</v>
      </c>
    </row>
    <row r="89" spans="1:7" x14ac:dyDescent="0.15">
      <c r="A89" s="120">
        <v>149</v>
      </c>
      <c r="B89" s="120" t="s">
        <v>261</v>
      </c>
      <c r="C89" s="120" t="s">
        <v>284</v>
      </c>
      <c r="D89" s="121">
        <f t="shared" si="11"/>
        <v>-22.891098567086431</v>
      </c>
      <c r="E89" s="121">
        <f t="shared" si="12"/>
        <v>16.838576909661668</v>
      </c>
      <c r="F89" s="121">
        <f t="shared" si="13"/>
        <v>-24.950821807620855</v>
      </c>
      <c r="G89" s="121">
        <f t="shared" si="14"/>
        <v>58.071428571428584</v>
      </c>
    </row>
    <row r="90" spans="1:7" x14ac:dyDescent="0.15">
      <c r="A90" s="120">
        <v>149</v>
      </c>
      <c r="B90" s="120" t="s">
        <v>263</v>
      </c>
      <c r="C90" s="120" t="s">
        <v>286</v>
      </c>
      <c r="D90" s="121">
        <f t="shared" si="11"/>
        <v>-1.1412172191984382</v>
      </c>
      <c r="E90" s="121">
        <f t="shared" si="12"/>
        <v>-3.0588990206011601</v>
      </c>
      <c r="F90" s="121">
        <f t="shared" si="13"/>
        <v>18.268201346182565</v>
      </c>
      <c r="G90" s="121">
        <f t="shared" si="14"/>
        <v>13</v>
      </c>
    </row>
    <row r="91" spans="1:7" x14ac:dyDescent="0.15">
      <c r="A91" s="120">
        <v>150</v>
      </c>
      <c r="B91" s="120" t="s">
        <v>261</v>
      </c>
      <c r="C91" s="120" t="s">
        <v>287</v>
      </c>
      <c r="D91" s="121">
        <f t="shared" si="11"/>
        <v>-22.891098567086431</v>
      </c>
      <c r="E91" s="121">
        <f t="shared" si="12"/>
        <v>-16.363733075435221</v>
      </c>
      <c r="F91" s="121">
        <f t="shared" si="13"/>
        <v>-1.377083251095371</v>
      </c>
      <c r="G91" s="121">
        <f t="shared" si="14"/>
        <v>66.699999999999989</v>
      </c>
    </row>
    <row r="92" spans="1:7" x14ac:dyDescent="0.15">
      <c r="A92" s="120">
        <v>153</v>
      </c>
      <c r="B92" s="120" t="s">
        <v>261</v>
      </c>
      <c r="C92" s="120" t="s">
        <v>284</v>
      </c>
      <c r="D92" s="121">
        <f t="shared" si="11"/>
        <v>-22.891098567086431</v>
      </c>
      <c r="E92" s="121">
        <f t="shared" si="12"/>
        <v>16.838576909661668</v>
      </c>
      <c r="F92" s="121">
        <f t="shared" si="13"/>
        <v>-24.950821807620855</v>
      </c>
      <c r="G92" s="121">
        <f t="shared" si="14"/>
        <v>54.071428571428584</v>
      </c>
    </row>
    <row r="93" spans="1:7" x14ac:dyDescent="0.15">
      <c r="A93" s="120">
        <v>153</v>
      </c>
      <c r="B93" s="120" t="s">
        <v>263</v>
      </c>
      <c r="C93" s="120" t="s">
        <v>284</v>
      </c>
      <c r="D93" s="121">
        <f t="shared" si="11"/>
        <v>-1.1412172191984382</v>
      </c>
      <c r="E93" s="121">
        <f t="shared" si="12"/>
        <v>16.838576909661668</v>
      </c>
      <c r="F93" s="121">
        <f t="shared" si="13"/>
        <v>-12.02927458408027</v>
      </c>
      <c r="G93" s="121">
        <f t="shared" si="14"/>
        <v>19.400000000000006</v>
      </c>
    </row>
    <row r="94" spans="1:7" x14ac:dyDescent="0.15">
      <c r="A94" s="120">
        <v>155</v>
      </c>
      <c r="B94" s="120" t="s">
        <v>261</v>
      </c>
      <c r="C94" s="120" t="s">
        <v>285</v>
      </c>
      <c r="D94" s="121">
        <f t="shared" si="11"/>
        <v>-22.891098567086431</v>
      </c>
      <c r="E94" s="121">
        <f t="shared" si="12"/>
        <v>-1.7080342966021078</v>
      </c>
      <c r="F94" s="121">
        <f t="shared" si="13"/>
        <v>24.030854333707879</v>
      </c>
      <c r="G94" s="121">
        <f t="shared" si="14"/>
        <v>21.636363636363626</v>
      </c>
    </row>
    <row r="95" spans="1:7" x14ac:dyDescent="0.15">
      <c r="A95" s="120">
        <v>156</v>
      </c>
      <c r="B95" s="120" t="s">
        <v>261</v>
      </c>
      <c r="C95" s="120" t="s">
        <v>286</v>
      </c>
      <c r="D95" s="121">
        <f t="shared" si="11"/>
        <v>-22.891098567086431</v>
      </c>
      <c r="E95" s="121">
        <f t="shared" si="12"/>
        <v>-3.0588990206011601</v>
      </c>
      <c r="F95" s="121">
        <f t="shared" si="13"/>
        <v>6.3037969797848348</v>
      </c>
      <c r="G95" s="121">
        <f t="shared" si="14"/>
        <v>39.714285714285722</v>
      </c>
    </row>
    <row r="96" spans="1:7" x14ac:dyDescent="0.15">
      <c r="A96" s="120">
        <v>156</v>
      </c>
      <c r="B96" s="120" t="s">
        <v>264</v>
      </c>
      <c r="C96" s="120" t="s">
        <v>287</v>
      </c>
      <c r="D96" s="121">
        <f t="shared" si="11"/>
        <v>0.54956658786446155</v>
      </c>
      <c r="E96" s="121">
        <f t="shared" si="12"/>
        <v>-16.363733075435221</v>
      </c>
      <c r="F96" s="121">
        <f t="shared" si="13"/>
        <v>53.025108736810864</v>
      </c>
      <c r="G96" s="121">
        <f t="shared" si="14"/>
        <v>-17.142857142857139</v>
      </c>
    </row>
    <row r="97" spans="1:7" x14ac:dyDescent="0.15">
      <c r="A97" s="120">
        <v>156</v>
      </c>
      <c r="B97" s="120" t="s">
        <v>264</v>
      </c>
      <c r="C97" s="120" t="s">
        <v>285</v>
      </c>
      <c r="D97" s="121">
        <f t="shared" si="11"/>
        <v>0.54956658786446155</v>
      </c>
      <c r="E97" s="121">
        <f t="shared" si="12"/>
        <v>-1.7080342966021078</v>
      </c>
      <c r="F97" s="121">
        <f t="shared" si="13"/>
        <v>-24.773447184879387</v>
      </c>
      <c r="G97" s="121">
        <f t="shared" si="14"/>
        <v>46</v>
      </c>
    </row>
    <row r="98" spans="1:7" x14ac:dyDescent="0.15">
      <c r="A98" s="120">
        <v>156</v>
      </c>
      <c r="B98" s="120" t="s">
        <v>263</v>
      </c>
      <c r="C98" s="120" t="s">
        <v>286</v>
      </c>
      <c r="D98" s="121">
        <f t="shared" si="11"/>
        <v>-1.1412172191984382</v>
      </c>
      <c r="E98" s="121">
        <f t="shared" si="12"/>
        <v>-3.0588990206011601</v>
      </c>
      <c r="F98" s="121">
        <f t="shared" si="13"/>
        <v>18.268201346182565</v>
      </c>
      <c r="G98" s="121">
        <f t="shared" si="14"/>
        <v>6</v>
      </c>
    </row>
    <row r="99" spans="1:7" x14ac:dyDescent="0.15">
      <c r="A99" s="120">
        <v>160</v>
      </c>
      <c r="B99" s="120" t="s">
        <v>261</v>
      </c>
      <c r="C99" s="120" t="s">
        <v>285</v>
      </c>
      <c r="D99" s="121">
        <f t="shared" si="11"/>
        <v>-22.891098567086431</v>
      </c>
      <c r="E99" s="121">
        <f t="shared" si="12"/>
        <v>-1.7080342966021078</v>
      </c>
      <c r="F99" s="121">
        <f t="shared" si="13"/>
        <v>24.030854333707879</v>
      </c>
      <c r="G99" s="121">
        <f t="shared" si="14"/>
        <v>16.636363636363626</v>
      </c>
    </row>
    <row r="100" spans="1:7" x14ac:dyDescent="0.15">
      <c r="A100" s="120">
        <v>160</v>
      </c>
      <c r="B100" s="120" t="s">
        <v>264</v>
      </c>
      <c r="C100" s="120" t="s">
        <v>286</v>
      </c>
      <c r="D100" s="121">
        <f t="shared" si="11"/>
        <v>0.54956658786446155</v>
      </c>
      <c r="E100" s="121">
        <f t="shared" si="12"/>
        <v>-3.0588990206011601</v>
      </c>
      <c r="F100" s="121">
        <f t="shared" si="13"/>
        <v>-15.065439603737474</v>
      </c>
      <c r="G100" s="121">
        <f t="shared" si="14"/>
        <v>33.642857142857139</v>
      </c>
    </row>
    <row r="101" spans="1:7" x14ac:dyDescent="0.15">
      <c r="A101" s="120">
        <v>160</v>
      </c>
      <c r="B101" s="120" t="s">
        <v>263</v>
      </c>
      <c r="C101" s="120" t="s">
        <v>284</v>
      </c>
      <c r="D101" s="121">
        <f t="shared" si="11"/>
        <v>-1.1412172191984382</v>
      </c>
      <c r="E101" s="121">
        <f t="shared" si="12"/>
        <v>16.838576909661668</v>
      </c>
      <c r="F101" s="121">
        <f t="shared" si="13"/>
        <v>-12.02927458408027</v>
      </c>
      <c r="G101" s="121">
        <f t="shared" si="14"/>
        <v>12.400000000000006</v>
      </c>
    </row>
    <row r="102" spans="1:7" x14ac:dyDescent="0.15">
      <c r="A102" s="120">
        <v>162</v>
      </c>
      <c r="B102" s="120" t="s">
        <v>250</v>
      </c>
      <c r="C102" s="120" t="s">
        <v>285</v>
      </c>
      <c r="D102" s="121">
        <f t="shared" si="11"/>
        <v>5.0680851063829664</v>
      </c>
      <c r="E102" s="121">
        <f t="shared" si="12"/>
        <v>-1.7080342966021078</v>
      </c>
      <c r="F102" s="121">
        <f t="shared" si="13"/>
        <v>-9.7656499139242214</v>
      </c>
      <c r="G102" s="121">
        <f t="shared" si="14"/>
        <v>20.473684210526329</v>
      </c>
    </row>
    <row r="103" spans="1:7" x14ac:dyDescent="0.15">
      <c r="A103" s="120">
        <v>162</v>
      </c>
      <c r="B103" s="120" t="s">
        <v>265</v>
      </c>
      <c r="C103" s="120" t="s">
        <v>286</v>
      </c>
      <c r="D103" s="121">
        <f t="shared" si="11"/>
        <v>20.749903288201153</v>
      </c>
      <c r="E103" s="121">
        <f t="shared" si="12"/>
        <v>-3.0588990206011601</v>
      </c>
      <c r="F103" s="121">
        <f t="shared" si="13"/>
        <v>-30.522919161217033</v>
      </c>
      <c r="G103" s="121">
        <f t="shared" si="14"/>
        <v>26.900000000000006</v>
      </c>
    </row>
    <row r="104" spans="1:7" x14ac:dyDescent="0.15">
      <c r="A104" s="120">
        <v>162</v>
      </c>
      <c r="B104" s="120" t="s">
        <v>265</v>
      </c>
      <c r="C104" s="120" t="s">
        <v>285</v>
      </c>
      <c r="D104" s="121">
        <f t="shared" si="11"/>
        <v>20.749903288201153</v>
      </c>
      <c r="E104" s="121">
        <f t="shared" si="12"/>
        <v>-1.7080342966021078</v>
      </c>
      <c r="F104" s="121">
        <f t="shared" si="13"/>
        <v>16.103139191706987</v>
      </c>
      <c r="G104" s="121">
        <f t="shared" si="14"/>
        <v>-21.076923076923066</v>
      </c>
    </row>
    <row r="105" spans="1:7" x14ac:dyDescent="0.15">
      <c r="A105" s="120">
        <v>162</v>
      </c>
      <c r="B105" s="120" t="s">
        <v>264</v>
      </c>
      <c r="C105" s="120" t="s">
        <v>285</v>
      </c>
      <c r="D105" s="121">
        <f t="shared" si="11"/>
        <v>0.54956658786446155</v>
      </c>
      <c r="E105" s="121">
        <f t="shared" si="12"/>
        <v>-1.7080342966021078</v>
      </c>
      <c r="F105" s="121">
        <f t="shared" si="13"/>
        <v>-24.773447184879387</v>
      </c>
      <c r="G105" s="121">
        <f t="shared" si="14"/>
        <v>40</v>
      </c>
    </row>
    <row r="106" spans="1:7" x14ac:dyDescent="0.15">
      <c r="A106" s="120">
        <v>162</v>
      </c>
      <c r="B106" s="120" t="s">
        <v>263</v>
      </c>
      <c r="C106" s="120" t="s">
        <v>286</v>
      </c>
      <c r="D106" s="121">
        <f t="shared" si="11"/>
        <v>-1.1412172191984382</v>
      </c>
      <c r="E106" s="121">
        <f t="shared" si="12"/>
        <v>-3.0588990206011601</v>
      </c>
      <c r="F106" s="121">
        <f t="shared" si="13"/>
        <v>18.268201346182565</v>
      </c>
      <c r="G106" s="121">
        <f t="shared" si="14"/>
        <v>0</v>
      </c>
    </row>
    <row r="107" spans="1:7" x14ac:dyDescent="0.15">
      <c r="A107" s="120">
        <v>162</v>
      </c>
      <c r="B107" s="120" t="s">
        <v>263</v>
      </c>
      <c r="C107" s="120" t="s">
        <v>286</v>
      </c>
      <c r="D107" s="121">
        <f t="shared" si="11"/>
        <v>-1.1412172191984382</v>
      </c>
      <c r="E107" s="121">
        <f t="shared" si="12"/>
        <v>-3.0588990206011601</v>
      </c>
      <c r="F107" s="121">
        <f t="shared" si="13"/>
        <v>18.268201346182565</v>
      </c>
      <c r="G107" s="121">
        <f t="shared" si="14"/>
        <v>0</v>
      </c>
    </row>
    <row r="108" spans="1:7" x14ac:dyDescent="0.15">
      <c r="A108" s="120">
        <v>163</v>
      </c>
      <c r="B108" s="120" t="s">
        <v>250</v>
      </c>
      <c r="C108" s="120" t="s">
        <v>285</v>
      </c>
      <c r="D108" s="121">
        <f t="shared" si="11"/>
        <v>5.0680851063829664</v>
      </c>
      <c r="E108" s="121">
        <f t="shared" si="12"/>
        <v>-1.7080342966021078</v>
      </c>
      <c r="F108" s="121">
        <f t="shared" si="13"/>
        <v>-9.7656499139242214</v>
      </c>
      <c r="G108" s="121">
        <f t="shared" si="14"/>
        <v>19.473684210526329</v>
      </c>
    </row>
    <row r="109" spans="1:7" x14ac:dyDescent="0.15">
      <c r="A109" s="120">
        <v>163</v>
      </c>
      <c r="B109" s="120" t="s">
        <v>265</v>
      </c>
      <c r="C109" s="120" t="s">
        <v>287</v>
      </c>
      <c r="D109" s="121">
        <f t="shared" si="11"/>
        <v>20.749903288201153</v>
      </c>
      <c r="E109" s="121">
        <f t="shared" si="12"/>
        <v>-16.363733075435221</v>
      </c>
      <c r="F109" s="121">
        <f t="shared" si="13"/>
        <v>7.6819148936170336</v>
      </c>
      <c r="G109" s="121">
        <f t="shared" si="14"/>
        <v>1</v>
      </c>
    </row>
    <row r="110" spans="1:7" x14ac:dyDescent="0.15">
      <c r="A110" s="120">
        <v>164</v>
      </c>
      <c r="B110" s="120" t="s">
        <v>261</v>
      </c>
      <c r="C110" s="120" t="s">
        <v>285</v>
      </c>
      <c r="D110" s="121">
        <f t="shared" si="11"/>
        <v>-22.891098567086431</v>
      </c>
      <c r="E110" s="121">
        <f t="shared" si="12"/>
        <v>-1.7080342966021078</v>
      </c>
      <c r="F110" s="121">
        <f t="shared" si="13"/>
        <v>24.030854333707879</v>
      </c>
      <c r="G110" s="121">
        <f t="shared" si="14"/>
        <v>12.636363636363626</v>
      </c>
    </row>
    <row r="111" spans="1:7" x14ac:dyDescent="0.15">
      <c r="A111" s="120">
        <v>164</v>
      </c>
      <c r="B111" s="120" t="s">
        <v>264</v>
      </c>
      <c r="C111" s="120" t="s">
        <v>286</v>
      </c>
      <c r="D111" s="121">
        <f t="shared" si="11"/>
        <v>0.54956658786446155</v>
      </c>
      <c r="E111" s="121">
        <f t="shared" si="12"/>
        <v>-3.0588990206011601</v>
      </c>
      <c r="F111" s="121">
        <f t="shared" si="13"/>
        <v>-15.065439603737474</v>
      </c>
      <c r="G111" s="121">
        <f t="shared" si="14"/>
        <v>29.642857142857139</v>
      </c>
    </row>
    <row r="112" spans="1:7" x14ac:dyDescent="0.15">
      <c r="A112" s="120">
        <v>169</v>
      </c>
      <c r="B112" s="120" t="s">
        <v>250</v>
      </c>
      <c r="C112" s="120" t="s">
        <v>284</v>
      </c>
      <c r="D112" s="121">
        <f t="shared" si="11"/>
        <v>5.0680851063829664</v>
      </c>
      <c r="E112" s="121">
        <f t="shared" si="12"/>
        <v>16.838576909661668</v>
      </c>
      <c r="F112" s="121">
        <f t="shared" si="13"/>
        <v>24.761423090338326</v>
      </c>
      <c r="G112" s="121">
        <f t="shared" si="14"/>
        <v>-39.599999999999994</v>
      </c>
    </row>
    <row r="113" spans="1:7" x14ac:dyDescent="0.15">
      <c r="A113" s="120">
        <v>169</v>
      </c>
      <c r="B113" s="120" t="s">
        <v>265</v>
      </c>
      <c r="C113" s="120" t="s">
        <v>285</v>
      </c>
      <c r="D113" s="121">
        <f t="shared" si="11"/>
        <v>20.749903288201153</v>
      </c>
      <c r="E113" s="121">
        <f t="shared" si="12"/>
        <v>-1.7080342966021078</v>
      </c>
      <c r="F113" s="121">
        <f t="shared" si="13"/>
        <v>16.103139191706987</v>
      </c>
      <c r="G113" s="121">
        <f t="shared" si="14"/>
        <v>-28.076923076923066</v>
      </c>
    </row>
    <row r="114" spans="1:7" x14ac:dyDescent="0.15">
      <c r="A114" s="120">
        <v>169</v>
      </c>
      <c r="B114" s="120" t="s">
        <v>264</v>
      </c>
      <c r="C114" s="120" t="s">
        <v>286</v>
      </c>
      <c r="D114" s="121">
        <f t="shared" si="11"/>
        <v>0.54956658786446155</v>
      </c>
      <c r="E114" s="121">
        <f t="shared" si="12"/>
        <v>-3.0588990206011601</v>
      </c>
      <c r="F114" s="121">
        <f t="shared" si="13"/>
        <v>-15.065439603737474</v>
      </c>
      <c r="G114" s="121">
        <f t="shared" si="14"/>
        <v>24.642857142857139</v>
      </c>
    </row>
    <row r="115" spans="1:7" x14ac:dyDescent="0.15">
      <c r="A115" s="120">
        <v>172</v>
      </c>
      <c r="B115" s="120" t="s">
        <v>250</v>
      </c>
      <c r="C115" s="120" t="s">
        <v>286</v>
      </c>
      <c r="D115" s="121">
        <f t="shared" si="11"/>
        <v>5.0680851063829664</v>
      </c>
      <c r="E115" s="121">
        <f t="shared" si="12"/>
        <v>-3.0588990206011601</v>
      </c>
      <c r="F115" s="121">
        <f t="shared" si="13"/>
        <v>22.55889902060116</v>
      </c>
      <c r="G115" s="121">
        <f t="shared" si="14"/>
        <v>-20.5</v>
      </c>
    </row>
    <row r="116" spans="1:7" x14ac:dyDescent="0.15">
      <c r="A116" s="120">
        <v>172</v>
      </c>
      <c r="B116" s="120" t="s">
        <v>265</v>
      </c>
      <c r="C116" s="120" t="s">
        <v>285</v>
      </c>
      <c r="D116" s="121">
        <f t="shared" si="11"/>
        <v>20.749903288201153</v>
      </c>
      <c r="E116" s="121">
        <f t="shared" si="12"/>
        <v>-1.7080342966021078</v>
      </c>
      <c r="F116" s="121">
        <f t="shared" si="13"/>
        <v>16.103139191706987</v>
      </c>
      <c r="G116" s="121">
        <f t="shared" si="14"/>
        <v>-31.076923076923066</v>
      </c>
    </row>
    <row r="117" spans="1:7" x14ac:dyDescent="0.15">
      <c r="A117" s="120">
        <v>172</v>
      </c>
      <c r="B117" s="120" t="s">
        <v>264</v>
      </c>
      <c r="C117" s="120" t="s">
        <v>286</v>
      </c>
      <c r="D117" s="121">
        <f t="shared" si="11"/>
        <v>0.54956658786446155</v>
      </c>
      <c r="E117" s="121">
        <f t="shared" si="12"/>
        <v>-3.0588990206011601</v>
      </c>
      <c r="F117" s="121">
        <f t="shared" si="13"/>
        <v>-15.065439603737474</v>
      </c>
      <c r="G117" s="121">
        <f t="shared" si="14"/>
        <v>21.642857142857139</v>
      </c>
    </row>
    <row r="118" spans="1:7" x14ac:dyDescent="0.15">
      <c r="A118" s="120">
        <v>173</v>
      </c>
      <c r="B118" s="120" t="s">
        <v>250</v>
      </c>
      <c r="C118" s="120" t="s">
        <v>284</v>
      </c>
      <c r="D118" s="121">
        <f t="shared" si="11"/>
        <v>5.0680851063829664</v>
      </c>
      <c r="E118" s="121">
        <f t="shared" si="12"/>
        <v>16.838576909661668</v>
      </c>
      <c r="F118" s="121">
        <f t="shared" si="13"/>
        <v>24.761423090338326</v>
      </c>
      <c r="G118" s="121">
        <f t="shared" si="14"/>
        <v>-43.599999999999994</v>
      </c>
    </row>
    <row r="119" spans="1:7" x14ac:dyDescent="0.15">
      <c r="A119" s="120">
        <v>173</v>
      </c>
      <c r="B119" s="120" t="s">
        <v>250</v>
      </c>
      <c r="C119" s="120" t="s">
        <v>285</v>
      </c>
      <c r="D119" s="121">
        <f t="shared" si="11"/>
        <v>5.0680851063829664</v>
      </c>
      <c r="E119" s="121">
        <f t="shared" si="12"/>
        <v>-1.7080342966021078</v>
      </c>
      <c r="F119" s="121">
        <f t="shared" si="13"/>
        <v>-9.7656499139242214</v>
      </c>
      <c r="G119" s="121">
        <f t="shared" si="14"/>
        <v>9.4736842105263293</v>
      </c>
    </row>
    <row r="120" spans="1:7" x14ac:dyDescent="0.15">
      <c r="A120" s="120">
        <v>173</v>
      </c>
      <c r="B120" s="120" t="s">
        <v>265</v>
      </c>
      <c r="C120" s="120" t="s">
        <v>287</v>
      </c>
      <c r="D120" s="121">
        <f t="shared" si="11"/>
        <v>20.749903288201153</v>
      </c>
      <c r="E120" s="121">
        <f t="shared" si="12"/>
        <v>-16.363733075435221</v>
      </c>
      <c r="F120" s="121">
        <f t="shared" si="13"/>
        <v>7.6819148936170336</v>
      </c>
      <c r="G120" s="121">
        <f t="shared" si="14"/>
        <v>-9</v>
      </c>
    </row>
    <row r="121" spans="1:7" x14ac:dyDescent="0.15">
      <c r="A121" s="120">
        <v>173</v>
      </c>
      <c r="B121" s="120" t="s">
        <v>265</v>
      </c>
      <c r="C121" s="120" t="s">
        <v>284</v>
      </c>
      <c r="D121" s="121">
        <f t="shared" si="11"/>
        <v>20.749903288201153</v>
      </c>
      <c r="E121" s="121">
        <f t="shared" si="12"/>
        <v>16.838576909661668</v>
      </c>
      <c r="F121" s="121">
        <f t="shared" si="13"/>
        <v>2.0629382418534874</v>
      </c>
      <c r="G121" s="121">
        <f t="shared" si="14"/>
        <v>-36.583333333333343</v>
      </c>
    </row>
    <row r="122" spans="1:7" x14ac:dyDescent="0.15">
      <c r="A122" s="120">
        <v>173</v>
      </c>
      <c r="B122" s="120" t="s">
        <v>264</v>
      </c>
      <c r="C122" s="120" t="s">
        <v>285</v>
      </c>
      <c r="D122" s="121">
        <f t="shared" si="11"/>
        <v>0.54956658786446155</v>
      </c>
      <c r="E122" s="121">
        <f t="shared" si="12"/>
        <v>-1.7080342966021078</v>
      </c>
      <c r="F122" s="121">
        <f t="shared" si="13"/>
        <v>-24.773447184879387</v>
      </c>
      <c r="G122" s="121">
        <f t="shared" si="14"/>
        <v>29</v>
      </c>
    </row>
    <row r="123" spans="1:7" x14ac:dyDescent="0.15">
      <c r="A123" s="120">
        <v>175</v>
      </c>
      <c r="B123" s="120" t="s">
        <v>261</v>
      </c>
      <c r="C123" s="120" t="s">
        <v>286</v>
      </c>
      <c r="D123" s="121">
        <f t="shared" si="11"/>
        <v>-22.891098567086431</v>
      </c>
      <c r="E123" s="121">
        <f t="shared" si="12"/>
        <v>-3.0588990206011601</v>
      </c>
      <c r="F123" s="121">
        <f t="shared" si="13"/>
        <v>6.3037969797848348</v>
      </c>
      <c r="G123" s="121">
        <f t="shared" si="14"/>
        <v>20.714285714285722</v>
      </c>
    </row>
    <row r="124" spans="1:7" x14ac:dyDescent="0.15">
      <c r="A124" s="120">
        <v>175</v>
      </c>
      <c r="B124" s="120" t="s">
        <v>263</v>
      </c>
      <c r="C124" s="120" t="s">
        <v>286</v>
      </c>
      <c r="D124" s="121">
        <f t="shared" si="11"/>
        <v>-1.1412172191984382</v>
      </c>
      <c r="E124" s="121">
        <f t="shared" si="12"/>
        <v>-3.0588990206011601</v>
      </c>
      <c r="F124" s="121">
        <f t="shared" si="13"/>
        <v>18.268201346182565</v>
      </c>
      <c r="G124" s="121">
        <f t="shared" si="14"/>
        <v>-13</v>
      </c>
    </row>
    <row r="125" spans="1:7" x14ac:dyDescent="0.15">
      <c r="A125" s="120">
        <v>175</v>
      </c>
      <c r="B125" s="120" t="s">
        <v>263</v>
      </c>
      <c r="C125" s="120" t="s">
        <v>287</v>
      </c>
      <c r="D125" s="121">
        <f t="shared" si="11"/>
        <v>-1.1412172191984382</v>
      </c>
      <c r="E125" s="121">
        <f t="shared" si="12"/>
        <v>-16.363733075435221</v>
      </c>
      <c r="F125" s="121">
        <f t="shared" si="13"/>
        <v>-9.1769645989833748</v>
      </c>
      <c r="G125" s="121">
        <f t="shared" si="14"/>
        <v>27.75</v>
      </c>
    </row>
    <row r="126" spans="1:7" x14ac:dyDescent="0.15">
      <c r="A126" s="120">
        <v>178</v>
      </c>
      <c r="B126" s="120" t="s">
        <v>261</v>
      </c>
      <c r="C126" s="120" t="s">
        <v>284</v>
      </c>
      <c r="D126" s="121">
        <f t="shared" si="11"/>
        <v>-22.891098567086431</v>
      </c>
      <c r="E126" s="121">
        <f t="shared" si="12"/>
        <v>16.838576909661668</v>
      </c>
      <c r="F126" s="121">
        <f t="shared" si="13"/>
        <v>-24.950821807620855</v>
      </c>
      <c r="G126" s="121">
        <f t="shared" si="14"/>
        <v>29.071428571428584</v>
      </c>
    </row>
    <row r="127" spans="1:7" x14ac:dyDescent="0.15">
      <c r="A127" s="120">
        <v>178</v>
      </c>
      <c r="B127" s="120" t="s">
        <v>263</v>
      </c>
      <c r="C127" s="120" t="s">
        <v>286</v>
      </c>
      <c r="D127" s="121">
        <f t="shared" si="11"/>
        <v>-1.1412172191984382</v>
      </c>
      <c r="E127" s="121">
        <f t="shared" si="12"/>
        <v>-3.0588990206011601</v>
      </c>
      <c r="F127" s="121">
        <f t="shared" si="13"/>
        <v>18.268201346182565</v>
      </c>
      <c r="G127" s="121">
        <f t="shared" si="14"/>
        <v>-16</v>
      </c>
    </row>
    <row r="128" spans="1:7" x14ac:dyDescent="0.15">
      <c r="A128" s="120">
        <v>179</v>
      </c>
      <c r="B128" s="120" t="s">
        <v>264</v>
      </c>
      <c r="C128" s="120" t="s">
        <v>287</v>
      </c>
      <c r="D128" s="121">
        <f t="shared" si="11"/>
        <v>0.54956658786446155</v>
      </c>
      <c r="E128" s="121">
        <f t="shared" si="12"/>
        <v>-16.363733075435221</v>
      </c>
      <c r="F128" s="121">
        <f t="shared" si="13"/>
        <v>53.025108736810864</v>
      </c>
      <c r="G128" s="121">
        <f t="shared" si="14"/>
        <v>-40.142857142857139</v>
      </c>
    </row>
    <row r="129" spans="1:7" x14ac:dyDescent="0.15">
      <c r="A129" s="120">
        <v>181</v>
      </c>
      <c r="B129" s="120" t="s">
        <v>250</v>
      </c>
      <c r="C129" s="120" t="s">
        <v>284</v>
      </c>
      <c r="D129" s="121">
        <f t="shared" si="11"/>
        <v>5.0680851063829664</v>
      </c>
      <c r="E129" s="121">
        <f t="shared" si="12"/>
        <v>16.838576909661668</v>
      </c>
      <c r="F129" s="121">
        <f t="shared" si="13"/>
        <v>24.761423090338326</v>
      </c>
      <c r="G129" s="121">
        <f t="shared" si="14"/>
        <v>-51.599999999999994</v>
      </c>
    </row>
    <row r="130" spans="1:7" x14ac:dyDescent="0.15">
      <c r="A130" s="120">
        <v>181</v>
      </c>
      <c r="B130" s="120" t="s">
        <v>265</v>
      </c>
      <c r="C130" s="120" t="s">
        <v>285</v>
      </c>
      <c r="D130" s="121">
        <f t="shared" si="11"/>
        <v>20.749903288201153</v>
      </c>
      <c r="E130" s="121">
        <f t="shared" si="12"/>
        <v>-1.7080342966021078</v>
      </c>
      <c r="F130" s="121">
        <f t="shared" si="13"/>
        <v>16.103139191706987</v>
      </c>
      <c r="G130" s="121">
        <f t="shared" si="14"/>
        <v>-40.076923076923066</v>
      </c>
    </row>
    <row r="131" spans="1:7" x14ac:dyDescent="0.15">
      <c r="A131" s="120">
        <v>181</v>
      </c>
      <c r="B131" s="120" t="s">
        <v>264</v>
      </c>
      <c r="C131" s="120" t="s">
        <v>285</v>
      </c>
      <c r="D131" s="121">
        <f t="shared" si="11"/>
        <v>0.54956658786446155</v>
      </c>
      <c r="E131" s="121">
        <f t="shared" si="12"/>
        <v>-1.7080342966021078</v>
      </c>
      <c r="F131" s="121">
        <f t="shared" si="13"/>
        <v>-24.773447184879387</v>
      </c>
      <c r="G131" s="121">
        <f t="shared" si="14"/>
        <v>21</v>
      </c>
    </row>
    <row r="132" spans="1:7" x14ac:dyDescent="0.15">
      <c r="A132" s="120">
        <v>187</v>
      </c>
      <c r="B132" s="120" t="s">
        <v>261</v>
      </c>
      <c r="C132" s="120" t="s">
        <v>286</v>
      </c>
      <c r="D132" s="121">
        <f t="shared" si="11"/>
        <v>-22.891098567086431</v>
      </c>
      <c r="E132" s="121">
        <f t="shared" si="12"/>
        <v>-3.0588990206011601</v>
      </c>
      <c r="F132" s="121">
        <f t="shared" si="13"/>
        <v>6.3037969797848348</v>
      </c>
      <c r="G132" s="121">
        <f t="shared" si="14"/>
        <v>8.7142857142857224</v>
      </c>
    </row>
    <row r="133" spans="1:7" x14ac:dyDescent="0.15">
      <c r="A133" s="120">
        <v>187</v>
      </c>
      <c r="B133" s="120" t="s">
        <v>264</v>
      </c>
      <c r="C133" s="120" t="s">
        <v>286</v>
      </c>
      <c r="D133" s="121">
        <f t="shared" si="11"/>
        <v>0.54956658786446155</v>
      </c>
      <c r="E133" s="121">
        <f t="shared" si="12"/>
        <v>-3.0588990206011601</v>
      </c>
      <c r="F133" s="121">
        <f t="shared" si="13"/>
        <v>-15.065439603737474</v>
      </c>
      <c r="G133" s="121">
        <f t="shared" si="14"/>
        <v>6.6428571428571388</v>
      </c>
    </row>
    <row r="134" spans="1:7" x14ac:dyDescent="0.15">
      <c r="A134" s="120">
        <v>187</v>
      </c>
      <c r="B134" s="120" t="s">
        <v>263</v>
      </c>
      <c r="C134" s="120" t="s">
        <v>285</v>
      </c>
      <c r="D134" s="121">
        <f t="shared" si="11"/>
        <v>-1.1412172191984382</v>
      </c>
      <c r="E134" s="121">
        <f t="shared" si="12"/>
        <v>-1.7080342966021078</v>
      </c>
      <c r="F134" s="121">
        <f t="shared" si="13"/>
        <v>6.7506699555168552</v>
      </c>
      <c r="G134" s="121">
        <f t="shared" si="14"/>
        <v>-14.833333333333343</v>
      </c>
    </row>
    <row r="135" spans="1:7" x14ac:dyDescent="0.15">
      <c r="A135" s="120">
        <v>188</v>
      </c>
      <c r="B135" s="120" t="s">
        <v>250</v>
      </c>
      <c r="C135" s="120" t="s">
        <v>287</v>
      </c>
      <c r="D135" s="121">
        <f t="shared" si="11"/>
        <v>5.0680851063829664</v>
      </c>
      <c r="E135" s="121">
        <f t="shared" si="12"/>
        <v>-16.363733075435221</v>
      </c>
      <c r="F135" s="121">
        <f t="shared" si="13"/>
        <v>-49.136266924564779</v>
      </c>
      <c r="G135" s="121">
        <f t="shared" si="14"/>
        <v>48.5</v>
      </c>
    </row>
    <row r="136" spans="1:7" x14ac:dyDescent="0.15">
      <c r="A136" s="120">
        <v>188</v>
      </c>
      <c r="B136" s="120" t="s">
        <v>265</v>
      </c>
      <c r="C136" s="120" t="s">
        <v>284</v>
      </c>
      <c r="D136" s="121">
        <f t="shared" si="11"/>
        <v>20.749903288201153</v>
      </c>
      <c r="E136" s="121">
        <f t="shared" si="12"/>
        <v>16.838576909661668</v>
      </c>
      <c r="F136" s="121">
        <f t="shared" si="13"/>
        <v>2.0629382418534874</v>
      </c>
      <c r="G136" s="121">
        <f t="shared" si="14"/>
        <v>-51.583333333333343</v>
      </c>
    </row>
    <row r="137" spans="1:7" x14ac:dyDescent="0.15">
      <c r="A137" s="120">
        <v>188</v>
      </c>
      <c r="B137" s="120" t="s">
        <v>264</v>
      </c>
      <c r="C137" s="120" t="s">
        <v>284</v>
      </c>
      <c r="D137" s="121">
        <f t="shared" si="11"/>
        <v>0.54956658786446155</v>
      </c>
      <c r="E137" s="121">
        <f t="shared" si="12"/>
        <v>16.838576909661668</v>
      </c>
      <c r="F137" s="121">
        <f t="shared" si="13"/>
        <v>14.746608275523499</v>
      </c>
      <c r="G137" s="121">
        <f t="shared" si="14"/>
        <v>-44.066666666666663</v>
      </c>
    </row>
    <row r="138" spans="1:7" x14ac:dyDescent="0.15">
      <c r="A138" s="120">
        <v>193</v>
      </c>
      <c r="B138" s="120" t="s">
        <v>263</v>
      </c>
      <c r="C138" s="120" t="s">
        <v>286</v>
      </c>
      <c r="D138" s="121">
        <f t="shared" si="11"/>
        <v>-1.1412172191984382</v>
      </c>
      <c r="E138" s="121">
        <f t="shared" si="12"/>
        <v>-3.0588990206011601</v>
      </c>
      <c r="F138" s="121">
        <f t="shared" si="13"/>
        <v>18.268201346182565</v>
      </c>
      <c r="G138" s="121">
        <f t="shared" si="14"/>
        <v>-31</v>
      </c>
    </row>
    <row r="139" spans="1:7" x14ac:dyDescent="0.15">
      <c r="A139" s="120">
        <v>200</v>
      </c>
      <c r="B139" s="120" t="s">
        <v>261</v>
      </c>
      <c r="C139" s="120" t="s">
        <v>287</v>
      </c>
      <c r="D139" s="121">
        <f t="shared" si="11"/>
        <v>-22.891098567086431</v>
      </c>
      <c r="E139" s="121">
        <f t="shared" si="12"/>
        <v>-16.363733075435221</v>
      </c>
      <c r="F139" s="121">
        <f t="shared" si="13"/>
        <v>-1.377083251095371</v>
      </c>
      <c r="G139" s="121">
        <f t="shared" si="14"/>
        <v>16.699999999999989</v>
      </c>
    </row>
    <row r="140" spans="1:7" x14ac:dyDescent="0.15">
      <c r="A140" s="120">
        <v>200</v>
      </c>
      <c r="B140" s="120" t="s">
        <v>263</v>
      </c>
      <c r="C140" s="120" t="s">
        <v>284</v>
      </c>
      <c r="D140" s="121">
        <f t="shared" si="11"/>
        <v>-1.1412172191984382</v>
      </c>
      <c r="E140" s="121">
        <f t="shared" si="12"/>
        <v>16.838576909661668</v>
      </c>
      <c r="F140" s="121">
        <f t="shared" si="13"/>
        <v>-12.02927458408027</v>
      </c>
      <c r="G140" s="121">
        <f t="shared" si="14"/>
        <v>-27.599999999999994</v>
      </c>
    </row>
    <row r="141" spans="1:7" x14ac:dyDescent="0.15">
      <c r="A141" s="120">
        <v>202</v>
      </c>
      <c r="B141" s="120" t="s">
        <v>250</v>
      </c>
      <c r="C141" s="120" t="s">
        <v>284</v>
      </c>
      <c r="D141" s="121">
        <f t="shared" si="11"/>
        <v>5.0680851063829664</v>
      </c>
      <c r="E141" s="121">
        <f t="shared" si="12"/>
        <v>16.838576909661668</v>
      </c>
      <c r="F141" s="121">
        <f t="shared" si="13"/>
        <v>24.761423090338326</v>
      </c>
      <c r="G141" s="121">
        <f t="shared" si="14"/>
        <v>-72.599999999999994</v>
      </c>
    </row>
    <row r="142" spans="1:7" x14ac:dyDescent="0.15">
      <c r="A142" s="120">
        <v>202</v>
      </c>
      <c r="B142" s="120" t="s">
        <v>265</v>
      </c>
      <c r="C142" s="120" t="s">
        <v>286</v>
      </c>
      <c r="D142" s="121">
        <f t="shared" si="11"/>
        <v>20.749903288201153</v>
      </c>
      <c r="E142" s="121">
        <f t="shared" si="12"/>
        <v>-3.0588990206011601</v>
      </c>
      <c r="F142" s="121">
        <f t="shared" si="13"/>
        <v>-30.522919161217033</v>
      </c>
      <c r="G142" s="121">
        <f t="shared" si="14"/>
        <v>-13.099999999999994</v>
      </c>
    </row>
    <row r="143" spans="1:7" x14ac:dyDescent="0.15">
      <c r="A143" s="120">
        <v>202</v>
      </c>
      <c r="B143" s="120" t="s">
        <v>264</v>
      </c>
      <c r="C143" s="120" t="s">
        <v>286</v>
      </c>
      <c r="D143" s="121">
        <f t="shared" si="11"/>
        <v>0.54956658786446155</v>
      </c>
      <c r="E143" s="121">
        <f t="shared" si="12"/>
        <v>-3.0588990206011601</v>
      </c>
      <c r="F143" s="121">
        <f t="shared" si="13"/>
        <v>-15.065439603737474</v>
      </c>
      <c r="G143" s="121">
        <f t="shared" si="14"/>
        <v>-8.3571428571428612</v>
      </c>
    </row>
    <row r="144" spans="1:7" x14ac:dyDescent="0.15">
      <c r="A144" s="120">
        <v>203</v>
      </c>
      <c r="B144" s="120" t="s">
        <v>263</v>
      </c>
      <c r="C144" s="120" t="s">
        <v>287</v>
      </c>
      <c r="D144" s="121">
        <f t="shared" si="11"/>
        <v>-1.1412172191984382</v>
      </c>
      <c r="E144" s="121">
        <f t="shared" si="12"/>
        <v>-16.363733075435221</v>
      </c>
      <c r="F144" s="121">
        <f t="shared" si="13"/>
        <v>-9.1769645989833748</v>
      </c>
      <c r="G144" s="121">
        <f t="shared" si="14"/>
        <v>-0.25</v>
      </c>
    </row>
    <row r="145" spans="1:7" x14ac:dyDescent="0.15">
      <c r="A145" s="120">
        <v>204</v>
      </c>
      <c r="B145" s="120" t="s">
        <v>263</v>
      </c>
      <c r="C145" s="120" t="s">
        <v>287</v>
      </c>
      <c r="D145" s="121">
        <f t="shared" si="11"/>
        <v>-1.1412172191984382</v>
      </c>
      <c r="E145" s="121">
        <f t="shared" si="12"/>
        <v>-16.363733075435221</v>
      </c>
      <c r="F145" s="121">
        <f t="shared" si="13"/>
        <v>-9.1769645989833748</v>
      </c>
      <c r="G145" s="121">
        <f t="shared" si="14"/>
        <v>-1.25</v>
      </c>
    </row>
    <row r="146" spans="1:7" x14ac:dyDescent="0.15">
      <c r="A146" s="120">
        <v>207</v>
      </c>
      <c r="B146" s="120" t="s">
        <v>250</v>
      </c>
      <c r="C146" s="120" t="s">
        <v>285</v>
      </c>
      <c r="D146" s="121">
        <f t="shared" ref="D146:D209" si="15">($L$14-AVERAGEIFS(A:A,B:B,B146))</f>
        <v>5.0680851063829664</v>
      </c>
      <c r="E146" s="121">
        <f t="shared" ref="E146:E209" si="16">($L$14-AVERAGEIFS(A:A,C:C,C146))</f>
        <v>-1.7080342966021078</v>
      </c>
      <c r="F146" s="121">
        <f t="shared" ref="F146:F209" si="17">$L$14-AVERAGEIFS(A:A,B:B,B146,C:C,C146)-D146-E146</f>
        <v>-9.7656499139242214</v>
      </c>
      <c r="G146" s="121">
        <f t="shared" ref="G146:G209" si="18">($L$14-D146-E146-F146)-A146</f>
        <v>-24.526315789473671</v>
      </c>
    </row>
    <row r="147" spans="1:7" x14ac:dyDescent="0.15">
      <c r="A147" s="120">
        <v>207</v>
      </c>
      <c r="B147" s="120" t="s">
        <v>265</v>
      </c>
      <c r="C147" s="120" t="s">
        <v>287</v>
      </c>
      <c r="D147" s="121">
        <f t="shared" si="15"/>
        <v>20.749903288201153</v>
      </c>
      <c r="E147" s="121">
        <f t="shared" si="16"/>
        <v>-16.363733075435221</v>
      </c>
      <c r="F147" s="121">
        <f t="shared" si="17"/>
        <v>7.6819148936170336</v>
      </c>
      <c r="G147" s="121">
        <f t="shared" si="18"/>
        <v>-43</v>
      </c>
    </row>
    <row r="148" spans="1:7" x14ac:dyDescent="0.15">
      <c r="A148" s="120">
        <v>207</v>
      </c>
      <c r="B148" s="120" t="s">
        <v>264</v>
      </c>
      <c r="C148" s="120" t="s">
        <v>284</v>
      </c>
      <c r="D148" s="121">
        <f t="shared" si="15"/>
        <v>0.54956658786446155</v>
      </c>
      <c r="E148" s="121">
        <f t="shared" si="16"/>
        <v>16.838576909661668</v>
      </c>
      <c r="F148" s="121">
        <f t="shared" si="17"/>
        <v>14.746608275523499</v>
      </c>
      <c r="G148" s="121">
        <f t="shared" si="18"/>
        <v>-63.066666666666663</v>
      </c>
    </row>
    <row r="149" spans="1:7" x14ac:dyDescent="0.15">
      <c r="A149" s="120">
        <v>210</v>
      </c>
      <c r="B149" s="120" t="s">
        <v>250</v>
      </c>
      <c r="C149" s="120" t="s">
        <v>285</v>
      </c>
      <c r="D149" s="121">
        <f t="shared" si="15"/>
        <v>5.0680851063829664</v>
      </c>
      <c r="E149" s="121">
        <f t="shared" si="16"/>
        <v>-1.7080342966021078</v>
      </c>
      <c r="F149" s="121">
        <f t="shared" si="17"/>
        <v>-9.7656499139242214</v>
      </c>
      <c r="G149" s="121">
        <f t="shared" si="18"/>
        <v>-27.526315789473671</v>
      </c>
    </row>
    <row r="150" spans="1:7" x14ac:dyDescent="0.15">
      <c r="A150" s="120">
        <v>210</v>
      </c>
      <c r="B150" s="120" t="s">
        <v>250</v>
      </c>
      <c r="C150" s="120" t="s">
        <v>286</v>
      </c>
      <c r="D150" s="121">
        <f t="shared" si="15"/>
        <v>5.0680851063829664</v>
      </c>
      <c r="E150" s="121">
        <f t="shared" si="16"/>
        <v>-3.0588990206011601</v>
      </c>
      <c r="F150" s="121">
        <f t="shared" si="17"/>
        <v>22.55889902060116</v>
      </c>
      <c r="G150" s="121">
        <f t="shared" si="18"/>
        <v>-58.5</v>
      </c>
    </row>
    <row r="151" spans="1:7" x14ac:dyDescent="0.15">
      <c r="A151" s="120">
        <v>210</v>
      </c>
      <c r="B151" s="120" t="s">
        <v>265</v>
      </c>
      <c r="C151" s="120" t="s">
        <v>287</v>
      </c>
      <c r="D151" s="121">
        <f t="shared" si="15"/>
        <v>20.749903288201153</v>
      </c>
      <c r="E151" s="121">
        <f t="shared" si="16"/>
        <v>-16.363733075435221</v>
      </c>
      <c r="F151" s="121">
        <f t="shared" si="17"/>
        <v>7.6819148936170336</v>
      </c>
      <c r="G151" s="121">
        <f t="shared" si="18"/>
        <v>-46</v>
      </c>
    </row>
    <row r="152" spans="1:7" x14ac:dyDescent="0.15">
      <c r="A152" s="120">
        <v>210</v>
      </c>
      <c r="B152" s="120" t="s">
        <v>265</v>
      </c>
      <c r="C152" s="120" t="s">
        <v>287</v>
      </c>
      <c r="D152" s="121">
        <f t="shared" si="15"/>
        <v>20.749903288201153</v>
      </c>
      <c r="E152" s="121">
        <f t="shared" si="16"/>
        <v>-16.363733075435221</v>
      </c>
      <c r="F152" s="121">
        <f t="shared" si="17"/>
        <v>7.6819148936170336</v>
      </c>
      <c r="G152" s="121">
        <f t="shared" si="18"/>
        <v>-46</v>
      </c>
    </row>
    <row r="153" spans="1:7" x14ac:dyDescent="0.15">
      <c r="A153" s="120">
        <v>210</v>
      </c>
      <c r="B153" s="120" t="s">
        <v>264</v>
      </c>
      <c r="C153" s="120" t="s">
        <v>284</v>
      </c>
      <c r="D153" s="121">
        <f t="shared" si="15"/>
        <v>0.54956658786446155</v>
      </c>
      <c r="E153" s="121">
        <f t="shared" si="16"/>
        <v>16.838576909661668</v>
      </c>
      <c r="F153" s="121">
        <f t="shared" si="17"/>
        <v>14.746608275523499</v>
      </c>
      <c r="G153" s="121">
        <f t="shared" si="18"/>
        <v>-66.066666666666663</v>
      </c>
    </row>
    <row r="154" spans="1:7" x14ac:dyDescent="0.15">
      <c r="A154" s="120">
        <v>210</v>
      </c>
      <c r="B154" s="120" t="s">
        <v>264</v>
      </c>
      <c r="C154" s="120" t="s">
        <v>285</v>
      </c>
      <c r="D154" s="121">
        <f t="shared" si="15"/>
        <v>0.54956658786446155</v>
      </c>
      <c r="E154" s="121">
        <f t="shared" si="16"/>
        <v>-1.7080342966021078</v>
      </c>
      <c r="F154" s="121">
        <f t="shared" si="17"/>
        <v>-24.773447184879387</v>
      </c>
      <c r="G154" s="121">
        <f t="shared" si="18"/>
        <v>-8</v>
      </c>
    </row>
    <row r="155" spans="1:7" x14ac:dyDescent="0.15">
      <c r="A155" s="120">
        <v>211</v>
      </c>
      <c r="B155" s="120" t="s">
        <v>250</v>
      </c>
      <c r="C155" s="120" t="s">
        <v>287</v>
      </c>
      <c r="D155" s="121">
        <f t="shared" si="15"/>
        <v>5.0680851063829664</v>
      </c>
      <c r="E155" s="121">
        <f t="shared" si="16"/>
        <v>-16.363733075435221</v>
      </c>
      <c r="F155" s="121">
        <f t="shared" si="17"/>
        <v>-49.136266924564779</v>
      </c>
      <c r="G155" s="121">
        <f t="shared" si="18"/>
        <v>25.5</v>
      </c>
    </row>
    <row r="156" spans="1:7" x14ac:dyDescent="0.15">
      <c r="A156" s="120">
        <v>211</v>
      </c>
      <c r="B156" s="120" t="s">
        <v>264</v>
      </c>
      <c r="C156" s="120" t="s">
        <v>284</v>
      </c>
      <c r="D156" s="121">
        <f t="shared" si="15"/>
        <v>0.54956658786446155</v>
      </c>
      <c r="E156" s="121">
        <f t="shared" si="16"/>
        <v>16.838576909661668</v>
      </c>
      <c r="F156" s="121">
        <f t="shared" si="17"/>
        <v>14.746608275523499</v>
      </c>
      <c r="G156" s="121">
        <f t="shared" si="18"/>
        <v>-67.066666666666663</v>
      </c>
    </row>
    <row r="157" spans="1:7" x14ac:dyDescent="0.15">
      <c r="A157" s="120">
        <v>213</v>
      </c>
      <c r="B157" s="120" t="s">
        <v>250</v>
      </c>
      <c r="C157" s="120" t="s">
        <v>285</v>
      </c>
      <c r="D157" s="121">
        <f t="shared" si="15"/>
        <v>5.0680851063829664</v>
      </c>
      <c r="E157" s="121">
        <f t="shared" si="16"/>
        <v>-1.7080342966021078</v>
      </c>
      <c r="F157" s="121">
        <f t="shared" si="17"/>
        <v>-9.7656499139242214</v>
      </c>
      <c r="G157" s="121">
        <f t="shared" si="18"/>
        <v>-30.526315789473671</v>
      </c>
    </row>
    <row r="158" spans="1:7" x14ac:dyDescent="0.15">
      <c r="A158" s="120">
        <v>213</v>
      </c>
      <c r="B158" s="120" t="s">
        <v>265</v>
      </c>
      <c r="C158" s="120" t="s">
        <v>286</v>
      </c>
      <c r="D158" s="121">
        <f t="shared" si="15"/>
        <v>20.749903288201153</v>
      </c>
      <c r="E158" s="121">
        <f t="shared" si="16"/>
        <v>-3.0588990206011601</v>
      </c>
      <c r="F158" s="121">
        <f t="shared" si="17"/>
        <v>-30.522919161217033</v>
      </c>
      <c r="G158" s="121">
        <f t="shared" si="18"/>
        <v>-24.099999999999994</v>
      </c>
    </row>
    <row r="159" spans="1:7" x14ac:dyDescent="0.15">
      <c r="A159" s="120">
        <v>213</v>
      </c>
      <c r="B159" s="120" t="s">
        <v>264</v>
      </c>
      <c r="C159" s="120" t="s">
        <v>286</v>
      </c>
      <c r="D159" s="121">
        <f t="shared" si="15"/>
        <v>0.54956658786446155</v>
      </c>
      <c r="E159" s="121">
        <f t="shared" si="16"/>
        <v>-3.0588990206011601</v>
      </c>
      <c r="F159" s="121">
        <f t="shared" si="17"/>
        <v>-15.065439603737474</v>
      </c>
      <c r="G159" s="121">
        <f t="shared" si="18"/>
        <v>-19.357142857142861</v>
      </c>
    </row>
    <row r="160" spans="1:7" x14ac:dyDescent="0.15">
      <c r="A160" s="120">
        <v>214</v>
      </c>
      <c r="B160" s="120" t="s">
        <v>261</v>
      </c>
      <c r="C160" s="120" t="s">
        <v>287</v>
      </c>
      <c r="D160" s="121">
        <f t="shared" si="15"/>
        <v>-22.891098567086431</v>
      </c>
      <c r="E160" s="121">
        <f t="shared" si="16"/>
        <v>-16.363733075435221</v>
      </c>
      <c r="F160" s="121">
        <f t="shared" si="17"/>
        <v>-1.377083251095371</v>
      </c>
      <c r="G160" s="121">
        <f t="shared" si="18"/>
        <v>2.6999999999999886</v>
      </c>
    </row>
    <row r="161" spans="1:7" x14ac:dyDescent="0.15">
      <c r="A161" s="120">
        <v>214</v>
      </c>
      <c r="B161" s="120" t="s">
        <v>264</v>
      </c>
      <c r="C161" s="120" t="s">
        <v>284</v>
      </c>
      <c r="D161" s="121">
        <f t="shared" si="15"/>
        <v>0.54956658786446155</v>
      </c>
      <c r="E161" s="121">
        <f t="shared" si="16"/>
        <v>16.838576909661668</v>
      </c>
      <c r="F161" s="121">
        <f t="shared" si="17"/>
        <v>14.746608275523499</v>
      </c>
      <c r="G161" s="121">
        <f t="shared" si="18"/>
        <v>-70.066666666666663</v>
      </c>
    </row>
    <row r="162" spans="1:7" x14ac:dyDescent="0.15">
      <c r="A162" s="120">
        <v>214</v>
      </c>
      <c r="B162" s="120" t="s">
        <v>263</v>
      </c>
      <c r="C162" s="120" t="s">
        <v>286</v>
      </c>
      <c r="D162" s="121">
        <f t="shared" si="15"/>
        <v>-1.1412172191984382</v>
      </c>
      <c r="E162" s="121">
        <f t="shared" si="16"/>
        <v>-3.0588990206011601</v>
      </c>
      <c r="F162" s="121">
        <f t="shared" si="17"/>
        <v>18.268201346182565</v>
      </c>
      <c r="G162" s="121">
        <f t="shared" si="18"/>
        <v>-52</v>
      </c>
    </row>
    <row r="163" spans="1:7" x14ac:dyDescent="0.15">
      <c r="A163" s="120">
        <v>216</v>
      </c>
      <c r="B163" s="120" t="s">
        <v>250</v>
      </c>
      <c r="C163" s="120" t="s">
        <v>287</v>
      </c>
      <c r="D163" s="121">
        <f t="shared" si="15"/>
        <v>5.0680851063829664</v>
      </c>
      <c r="E163" s="121">
        <f t="shared" si="16"/>
        <v>-16.363733075435221</v>
      </c>
      <c r="F163" s="121">
        <f t="shared" si="17"/>
        <v>-49.136266924564779</v>
      </c>
      <c r="G163" s="121">
        <f t="shared" si="18"/>
        <v>20.5</v>
      </c>
    </row>
    <row r="164" spans="1:7" x14ac:dyDescent="0.15">
      <c r="A164" s="120">
        <v>216</v>
      </c>
      <c r="B164" s="120" t="s">
        <v>265</v>
      </c>
      <c r="C164" s="120" t="s">
        <v>285</v>
      </c>
      <c r="D164" s="121">
        <f t="shared" si="15"/>
        <v>20.749903288201153</v>
      </c>
      <c r="E164" s="121">
        <f t="shared" si="16"/>
        <v>-1.7080342966021078</v>
      </c>
      <c r="F164" s="121">
        <f t="shared" si="17"/>
        <v>16.103139191706987</v>
      </c>
      <c r="G164" s="121">
        <f t="shared" si="18"/>
        <v>-75.076923076923066</v>
      </c>
    </row>
    <row r="165" spans="1:7" x14ac:dyDescent="0.15">
      <c r="A165" s="120">
        <v>217</v>
      </c>
      <c r="B165" s="120" t="s">
        <v>263</v>
      </c>
      <c r="C165" s="120" t="s">
        <v>287</v>
      </c>
      <c r="D165" s="121">
        <f t="shared" si="15"/>
        <v>-1.1412172191984382</v>
      </c>
      <c r="E165" s="121">
        <f t="shared" si="16"/>
        <v>-16.363733075435221</v>
      </c>
      <c r="F165" s="121">
        <f t="shared" si="17"/>
        <v>-9.1769645989833748</v>
      </c>
      <c r="G165" s="121">
        <f t="shared" si="18"/>
        <v>-14.25</v>
      </c>
    </row>
    <row r="166" spans="1:7" x14ac:dyDescent="0.15">
      <c r="A166" s="120">
        <v>218</v>
      </c>
      <c r="B166" s="120" t="s">
        <v>261</v>
      </c>
      <c r="C166" s="120" t="s">
        <v>284</v>
      </c>
      <c r="D166" s="121">
        <f t="shared" si="15"/>
        <v>-22.891098567086431</v>
      </c>
      <c r="E166" s="121">
        <f t="shared" si="16"/>
        <v>16.838576909661668</v>
      </c>
      <c r="F166" s="121">
        <f t="shared" si="17"/>
        <v>-24.950821807620855</v>
      </c>
      <c r="G166" s="121">
        <f t="shared" si="18"/>
        <v>-10.928571428571416</v>
      </c>
    </row>
    <row r="167" spans="1:7" x14ac:dyDescent="0.15">
      <c r="A167" s="120">
        <v>218</v>
      </c>
      <c r="B167" s="120" t="s">
        <v>261</v>
      </c>
      <c r="C167" s="120" t="s">
        <v>285</v>
      </c>
      <c r="D167" s="121">
        <f t="shared" si="15"/>
        <v>-22.891098567086431</v>
      </c>
      <c r="E167" s="121">
        <f t="shared" si="16"/>
        <v>-1.7080342966021078</v>
      </c>
      <c r="F167" s="121">
        <f t="shared" si="17"/>
        <v>24.030854333707879</v>
      </c>
      <c r="G167" s="121">
        <f t="shared" si="18"/>
        <v>-41.363636363636374</v>
      </c>
    </row>
    <row r="168" spans="1:7" x14ac:dyDescent="0.15">
      <c r="A168" s="120">
        <v>218</v>
      </c>
      <c r="B168" s="120" t="s">
        <v>263</v>
      </c>
      <c r="C168" s="120" t="s">
        <v>287</v>
      </c>
      <c r="D168" s="121">
        <f t="shared" si="15"/>
        <v>-1.1412172191984382</v>
      </c>
      <c r="E168" s="121">
        <f t="shared" si="16"/>
        <v>-16.363733075435221</v>
      </c>
      <c r="F168" s="121">
        <f t="shared" si="17"/>
        <v>-9.1769645989833748</v>
      </c>
      <c r="G168" s="121">
        <f t="shared" si="18"/>
        <v>-15.25</v>
      </c>
    </row>
    <row r="169" spans="1:7" x14ac:dyDescent="0.15">
      <c r="A169" s="120">
        <v>218</v>
      </c>
      <c r="B169" s="120" t="s">
        <v>263</v>
      </c>
      <c r="C169" s="120" t="s">
        <v>284</v>
      </c>
      <c r="D169" s="121">
        <f t="shared" si="15"/>
        <v>-1.1412172191984382</v>
      </c>
      <c r="E169" s="121">
        <f t="shared" si="16"/>
        <v>16.838576909661668</v>
      </c>
      <c r="F169" s="121">
        <f t="shared" si="17"/>
        <v>-12.02927458408027</v>
      </c>
      <c r="G169" s="121">
        <f t="shared" si="18"/>
        <v>-45.599999999999994</v>
      </c>
    </row>
    <row r="170" spans="1:7" x14ac:dyDescent="0.15">
      <c r="A170" s="120">
        <v>220</v>
      </c>
      <c r="B170" s="120" t="s">
        <v>261</v>
      </c>
      <c r="C170" s="120" t="s">
        <v>287</v>
      </c>
      <c r="D170" s="121">
        <f t="shared" si="15"/>
        <v>-22.891098567086431</v>
      </c>
      <c r="E170" s="121">
        <f t="shared" si="16"/>
        <v>-16.363733075435221</v>
      </c>
      <c r="F170" s="121">
        <f t="shared" si="17"/>
        <v>-1.377083251095371</v>
      </c>
      <c r="G170" s="121">
        <f t="shared" si="18"/>
        <v>-3.3000000000000114</v>
      </c>
    </row>
    <row r="171" spans="1:7" x14ac:dyDescent="0.15">
      <c r="A171" s="120">
        <v>220</v>
      </c>
      <c r="B171" s="120" t="s">
        <v>263</v>
      </c>
      <c r="C171" s="120" t="s">
        <v>284</v>
      </c>
      <c r="D171" s="121">
        <f t="shared" si="15"/>
        <v>-1.1412172191984382</v>
      </c>
      <c r="E171" s="121">
        <f t="shared" si="16"/>
        <v>16.838576909661668</v>
      </c>
      <c r="F171" s="121">
        <f t="shared" si="17"/>
        <v>-12.02927458408027</v>
      </c>
      <c r="G171" s="121">
        <f t="shared" si="18"/>
        <v>-47.599999999999994</v>
      </c>
    </row>
    <row r="172" spans="1:7" x14ac:dyDescent="0.15">
      <c r="A172" s="120">
        <v>221</v>
      </c>
      <c r="B172" s="120" t="s">
        <v>250</v>
      </c>
      <c r="C172" s="120" t="s">
        <v>286</v>
      </c>
      <c r="D172" s="121">
        <f t="shared" si="15"/>
        <v>5.0680851063829664</v>
      </c>
      <c r="E172" s="121">
        <f t="shared" si="16"/>
        <v>-3.0588990206011601</v>
      </c>
      <c r="F172" s="121">
        <f t="shared" si="17"/>
        <v>22.55889902060116</v>
      </c>
      <c r="G172" s="121">
        <f t="shared" si="18"/>
        <v>-69.5</v>
      </c>
    </row>
    <row r="173" spans="1:7" x14ac:dyDescent="0.15">
      <c r="A173" s="120">
        <v>221</v>
      </c>
      <c r="B173" s="120" t="s">
        <v>264</v>
      </c>
      <c r="C173" s="120" t="s">
        <v>287</v>
      </c>
      <c r="D173" s="121">
        <f t="shared" si="15"/>
        <v>0.54956658786446155</v>
      </c>
      <c r="E173" s="121">
        <f t="shared" si="16"/>
        <v>-16.363733075435221</v>
      </c>
      <c r="F173" s="121">
        <f t="shared" si="17"/>
        <v>53.025108736810864</v>
      </c>
      <c r="G173" s="121">
        <f t="shared" si="18"/>
        <v>-82.142857142857139</v>
      </c>
    </row>
    <row r="174" spans="1:7" x14ac:dyDescent="0.15">
      <c r="A174" s="120">
        <v>223</v>
      </c>
      <c r="B174" s="120" t="s">
        <v>250</v>
      </c>
      <c r="C174" s="120" t="s">
        <v>285</v>
      </c>
      <c r="D174" s="121">
        <f t="shared" si="15"/>
        <v>5.0680851063829664</v>
      </c>
      <c r="E174" s="121">
        <f t="shared" si="16"/>
        <v>-1.7080342966021078</v>
      </c>
      <c r="F174" s="121">
        <f t="shared" si="17"/>
        <v>-9.7656499139242214</v>
      </c>
      <c r="G174" s="121">
        <f t="shared" si="18"/>
        <v>-40.526315789473671</v>
      </c>
    </row>
    <row r="175" spans="1:7" x14ac:dyDescent="0.15">
      <c r="A175" s="120">
        <v>224</v>
      </c>
      <c r="B175" s="120" t="s">
        <v>250</v>
      </c>
      <c r="C175" s="120" t="s">
        <v>285</v>
      </c>
      <c r="D175" s="121">
        <f t="shared" si="15"/>
        <v>5.0680851063829664</v>
      </c>
      <c r="E175" s="121">
        <f t="shared" si="16"/>
        <v>-1.7080342966021078</v>
      </c>
      <c r="F175" s="121">
        <f t="shared" si="17"/>
        <v>-9.7656499139242214</v>
      </c>
      <c r="G175" s="121">
        <f t="shared" si="18"/>
        <v>-41.526315789473671</v>
      </c>
    </row>
    <row r="176" spans="1:7" x14ac:dyDescent="0.15">
      <c r="A176" s="120">
        <v>224</v>
      </c>
      <c r="B176" s="120" t="s">
        <v>250</v>
      </c>
      <c r="C176" s="120" t="s">
        <v>285</v>
      </c>
      <c r="D176" s="121">
        <f t="shared" si="15"/>
        <v>5.0680851063829664</v>
      </c>
      <c r="E176" s="121">
        <f t="shared" si="16"/>
        <v>-1.7080342966021078</v>
      </c>
      <c r="F176" s="121">
        <f t="shared" si="17"/>
        <v>-9.7656499139242214</v>
      </c>
      <c r="G176" s="121">
        <f t="shared" si="18"/>
        <v>-41.526315789473671</v>
      </c>
    </row>
    <row r="177" spans="1:7" x14ac:dyDescent="0.15">
      <c r="A177" s="120">
        <v>224</v>
      </c>
      <c r="B177" s="120" t="s">
        <v>261</v>
      </c>
      <c r="C177" s="120" t="s">
        <v>286</v>
      </c>
      <c r="D177" s="121">
        <f t="shared" si="15"/>
        <v>-22.891098567086431</v>
      </c>
      <c r="E177" s="121">
        <f t="shared" si="16"/>
        <v>-3.0588990206011601</v>
      </c>
      <c r="F177" s="121">
        <f t="shared" si="17"/>
        <v>6.3037969797848348</v>
      </c>
      <c r="G177" s="121">
        <f t="shared" si="18"/>
        <v>-28.285714285714278</v>
      </c>
    </row>
    <row r="178" spans="1:7" x14ac:dyDescent="0.15">
      <c r="A178" s="120">
        <v>224</v>
      </c>
      <c r="B178" s="120" t="s">
        <v>265</v>
      </c>
      <c r="C178" s="120" t="s">
        <v>286</v>
      </c>
      <c r="D178" s="121">
        <f t="shared" si="15"/>
        <v>20.749903288201153</v>
      </c>
      <c r="E178" s="121">
        <f t="shared" si="16"/>
        <v>-3.0588990206011601</v>
      </c>
      <c r="F178" s="121">
        <f t="shared" si="17"/>
        <v>-30.522919161217033</v>
      </c>
      <c r="G178" s="121">
        <f t="shared" si="18"/>
        <v>-35.099999999999994</v>
      </c>
    </row>
    <row r="179" spans="1:7" x14ac:dyDescent="0.15">
      <c r="A179" s="120">
        <v>224</v>
      </c>
      <c r="B179" s="120" t="s">
        <v>264</v>
      </c>
      <c r="C179" s="120" t="s">
        <v>286</v>
      </c>
      <c r="D179" s="121">
        <f t="shared" si="15"/>
        <v>0.54956658786446155</v>
      </c>
      <c r="E179" s="121">
        <f t="shared" si="16"/>
        <v>-3.0588990206011601</v>
      </c>
      <c r="F179" s="121">
        <f t="shared" si="17"/>
        <v>-15.065439603737474</v>
      </c>
      <c r="G179" s="121">
        <f t="shared" si="18"/>
        <v>-30.357142857142861</v>
      </c>
    </row>
    <row r="180" spans="1:7" x14ac:dyDescent="0.15">
      <c r="A180" s="120">
        <v>224</v>
      </c>
      <c r="B180" s="120" t="s">
        <v>264</v>
      </c>
      <c r="C180" s="120" t="s">
        <v>284</v>
      </c>
      <c r="D180" s="121">
        <f t="shared" si="15"/>
        <v>0.54956658786446155</v>
      </c>
      <c r="E180" s="121">
        <f t="shared" si="16"/>
        <v>16.838576909661668</v>
      </c>
      <c r="F180" s="121">
        <f t="shared" si="17"/>
        <v>14.746608275523499</v>
      </c>
      <c r="G180" s="121">
        <f t="shared" si="18"/>
        <v>-80.066666666666663</v>
      </c>
    </row>
    <row r="181" spans="1:7" x14ac:dyDescent="0.15">
      <c r="A181" s="120">
        <v>224</v>
      </c>
      <c r="B181" s="120" t="s">
        <v>263</v>
      </c>
      <c r="C181" s="120" t="s">
        <v>285</v>
      </c>
      <c r="D181" s="121">
        <f t="shared" si="15"/>
        <v>-1.1412172191984382</v>
      </c>
      <c r="E181" s="121">
        <f t="shared" si="16"/>
        <v>-1.7080342966021078</v>
      </c>
      <c r="F181" s="121">
        <f t="shared" si="17"/>
        <v>6.7506699555168552</v>
      </c>
      <c r="G181" s="121">
        <f t="shared" si="18"/>
        <v>-51.833333333333343</v>
      </c>
    </row>
    <row r="182" spans="1:7" x14ac:dyDescent="0.15">
      <c r="A182" s="120">
        <v>227</v>
      </c>
      <c r="B182" s="120" t="s">
        <v>261</v>
      </c>
      <c r="C182" s="120" t="s">
        <v>285</v>
      </c>
      <c r="D182" s="121">
        <f t="shared" si="15"/>
        <v>-22.891098567086431</v>
      </c>
      <c r="E182" s="121">
        <f t="shared" si="16"/>
        <v>-1.7080342966021078</v>
      </c>
      <c r="F182" s="121">
        <f t="shared" si="17"/>
        <v>24.030854333707879</v>
      </c>
      <c r="G182" s="121">
        <f t="shared" si="18"/>
        <v>-50.363636363636374</v>
      </c>
    </row>
    <row r="183" spans="1:7" x14ac:dyDescent="0.15">
      <c r="A183" s="120">
        <v>227</v>
      </c>
      <c r="B183" s="120" t="s">
        <v>264</v>
      </c>
      <c r="C183" s="120" t="s">
        <v>285</v>
      </c>
      <c r="D183" s="121">
        <f t="shared" si="15"/>
        <v>0.54956658786446155</v>
      </c>
      <c r="E183" s="121">
        <f t="shared" si="16"/>
        <v>-1.7080342966021078</v>
      </c>
      <c r="F183" s="121">
        <f t="shared" si="17"/>
        <v>-24.773447184879387</v>
      </c>
      <c r="G183" s="121">
        <f t="shared" si="18"/>
        <v>-25</v>
      </c>
    </row>
    <row r="184" spans="1:7" x14ac:dyDescent="0.15">
      <c r="A184" s="120">
        <v>227</v>
      </c>
      <c r="B184" s="120" t="s">
        <v>263</v>
      </c>
      <c r="C184" s="120" t="s">
        <v>286</v>
      </c>
      <c r="D184" s="121">
        <f t="shared" si="15"/>
        <v>-1.1412172191984382</v>
      </c>
      <c r="E184" s="121">
        <f t="shared" si="16"/>
        <v>-3.0588990206011601</v>
      </c>
      <c r="F184" s="121">
        <f t="shared" si="17"/>
        <v>18.268201346182565</v>
      </c>
      <c r="G184" s="121">
        <f t="shared" si="18"/>
        <v>-65</v>
      </c>
    </row>
    <row r="185" spans="1:7" x14ac:dyDescent="0.15">
      <c r="A185" s="120">
        <v>230</v>
      </c>
      <c r="B185" s="120" t="s">
        <v>261</v>
      </c>
      <c r="C185" s="120" t="s">
        <v>286</v>
      </c>
      <c r="D185" s="121">
        <f t="shared" si="15"/>
        <v>-22.891098567086431</v>
      </c>
      <c r="E185" s="121">
        <f t="shared" si="16"/>
        <v>-3.0588990206011601</v>
      </c>
      <c r="F185" s="121">
        <f t="shared" si="17"/>
        <v>6.3037969797848348</v>
      </c>
      <c r="G185" s="121">
        <f t="shared" si="18"/>
        <v>-34.285714285714278</v>
      </c>
    </row>
    <row r="186" spans="1:7" x14ac:dyDescent="0.15">
      <c r="A186" s="120">
        <v>231</v>
      </c>
      <c r="B186" s="120" t="s">
        <v>261</v>
      </c>
      <c r="C186" s="120" t="s">
        <v>286</v>
      </c>
      <c r="D186" s="121">
        <f t="shared" si="15"/>
        <v>-22.891098567086431</v>
      </c>
      <c r="E186" s="121">
        <f t="shared" si="16"/>
        <v>-3.0588990206011601</v>
      </c>
      <c r="F186" s="121">
        <f t="shared" si="17"/>
        <v>6.3037969797848348</v>
      </c>
      <c r="G186" s="121">
        <f t="shared" si="18"/>
        <v>-35.285714285714278</v>
      </c>
    </row>
    <row r="187" spans="1:7" x14ac:dyDescent="0.15">
      <c r="A187" s="120">
        <v>231</v>
      </c>
      <c r="B187" s="120" t="s">
        <v>263</v>
      </c>
      <c r="C187" s="120" t="s">
        <v>284</v>
      </c>
      <c r="D187" s="121">
        <f t="shared" si="15"/>
        <v>-1.1412172191984382</v>
      </c>
      <c r="E187" s="121">
        <f t="shared" si="16"/>
        <v>16.838576909661668</v>
      </c>
      <c r="F187" s="121">
        <f t="shared" si="17"/>
        <v>-12.02927458408027</v>
      </c>
      <c r="G187" s="121">
        <f t="shared" si="18"/>
        <v>-58.599999999999994</v>
      </c>
    </row>
    <row r="188" spans="1:7" x14ac:dyDescent="0.15">
      <c r="A188" s="120">
        <v>233</v>
      </c>
      <c r="B188" s="120" t="s">
        <v>250</v>
      </c>
      <c r="C188" s="120" t="s">
        <v>285</v>
      </c>
      <c r="D188" s="121">
        <f t="shared" si="15"/>
        <v>5.0680851063829664</v>
      </c>
      <c r="E188" s="121">
        <f t="shared" si="16"/>
        <v>-1.7080342966021078</v>
      </c>
      <c r="F188" s="121">
        <f t="shared" si="17"/>
        <v>-9.7656499139242214</v>
      </c>
      <c r="G188" s="121">
        <f t="shared" si="18"/>
        <v>-50.526315789473671</v>
      </c>
    </row>
    <row r="189" spans="1:7" x14ac:dyDescent="0.15">
      <c r="A189" s="120">
        <v>233</v>
      </c>
      <c r="B189" s="120" t="s">
        <v>265</v>
      </c>
      <c r="C189" s="120" t="s">
        <v>286</v>
      </c>
      <c r="D189" s="121">
        <f t="shared" si="15"/>
        <v>20.749903288201153</v>
      </c>
      <c r="E189" s="121">
        <f t="shared" si="16"/>
        <v>-3.0588990206011601</v>
      </c>
      <c r="F189" s="121">
        <f t="shared" si="17"/>
        <v>-30.522919161217033</v>
      </c>
      <c r="G189" s="121">
        <f t="shared" si="18"/>
        <v>-44.099999999999994</v>
      </c>
    </row>
    <row r="190" spans="1:7" x14ac:dyDescent="0.15">
      <c r="A190" s="120">
        <v>233</v>
      </c>
      <c r="B190" s="120" t="s">
        <v>264</v>
      </c>
      <c r="C190" s="120" t="s">
        <v>284</v>
      </c>
      <c r="D190" s="121">
        <f t="shared" si="15"/>
        <v>0.54956658786446155</v>
      </c>
      <c r="E190" s="121">
        <f t="shared" si="16"/>
        <v>16.838576909661668</v>
      </c>
      <c r="F190" s="121">
        <f t="shared" si="17"/>
        <v>14.746608275523499</v>
      </c>
      <c r="G190" s="121">
        <f t="shared" si="18"/>
        <v>-89.066666666666663</v>
      </c>
    </row>
    <row r="191" spans="1:7" x14ac:dyDescent="0.15">
      <c r="A191" s="120">
        <v>239</v>
      </c>
      <c r="B191" s="120" t="s">
        <v>261</v>
      </c>
      <c r="C191" s="120" t="s">
        <v>286</v>
      </c>
      <c r="D191" s="121">
        <f t="shared" si="15"/>
        <v>-22.891098567086431</v>
      </c>
      <c r="E191" s="121">
        <f t="shared" si="16"/>
        <v>-3.0588990206011601</v>
      </c>
      <c r="F191" s="121">
        <f t="shared" si="17"/>
        <v>6.3037969797848348</v>
      </c>
      <c r="G191" s="121">
        <f t="shared" si="18"/>
        <v>-43.285714285714278</v>
      </c>
    </row>
    <row r="192" spans="1:7" x14ac:dyDescent="0.15">
      <c r="A192" s="120">
        <v>239</v>
      </c>
      <c r="B192" s="120" t="s">
        <v>264</v>
      </c>
      <c r="C192" s="120" t="s">
        <v>285</v>
      </c>
      <c r="D192" s="121">
        <f t="shared" si="15"/>
        <v>0.54956658786446155</v>
      </c>
      <c r="E192" s="121">
        <f t="shared" si="16"/>
        <v>-1.7080342966021078</v>
      </c>
      <c r="F192" s="121">
        <f t="shared" si="17"/>
        <v>-24.773447184879387</v>
      </c>
      <c r="G192" s="121">
        <f t="shared" si="18"/>
        <v>-37</v>
      </c>
    </row>
    <row r="193" spans="1:7" x14ac:dyDescent="0.15">
      <c r="A193" s="120">
        <v>239</v>
      </c>
      <c r="B193" s="120" t="s">
        <v>263</v>
      </c>
      <c r="C193" s="120" t="s">
        <v>286</v>
      </c>
      <c r="D193" s="121">
        <f t="shared" si="15"/>
        <v>-1.1412172191984382</v>
      </c>
      <c r="E193" s="121">
        <f t="shared" si="16"/>
        <v>-3.0588990206011601</v>
      </c>
      <c r="F193" s="121">
        <f t="shared" si="17"/>
        <v>18.268201346182565</v>
      </c>
      <c r="G193" s="121">
        <f t="shared" si="18"/>
        <v>-77</v>
      </c>
    </row>
    <row r="194" spans="1:7" x14ac:dyDescent="0.15">
      <c r="A194" s="120">
        <v>243</v>
      </c>
      <c r="B194" s="120" t="s">
        <v>261</v>
      </c>
      <c r="C194" s="120" t="s">
        <v>284</v>
      </c>
      <c r="D194" s="121">
        <f t="shared" si="15"/>
        <v>-22.891098567086431</v>
      </c>
      <c r="E194" s="121">
        <f t="shared" si="16"/>
        <v>16.838576909661668</v>
      </c>
      <c r="F194" s="121">
        <f t="shared" si="17"/>
        <v>-24.950821807620855</v>
      </c>
      <c r="G194" s="121">
        <f t="shared" si="18"/>
        <v>-35.928571428571416</v>
      </c>
    </row>
    <row r="195" spans="1:7" x14ac:dyDescent="0.15">
      <c r="A195" s="120">
        <v>243</v>
      </c>
      <c r="B195" s="120" t="s">
        <v>264</v>
      </c>
      <c r="C195" s="120" t="s">
        <v>285</v>
      </c>
      <c r="D195" s="121">
        <f t="shared" si="15"/>
        <v>0.54956658786446155</v>
      </c>
      <c r="E195" s="121">
        <f t="shared" si="16"/>
        <v>-1.7080342966021078</v>
      </c>
      <c r="F195" s="121">
        <f t="shared" si="17"/>
        <v>-24.773447184879387</v>
      </c>
      <c r="G195" s="121">
        <f t="shared" si="18"/>
        <v>-41</v>
      </c>
    </row>
    <row r="196" spans="1:7" x14ac:dyDescent="0.15">
      <c r="A196" s="120">
        <v>243</v>
      </c>
      <c r="B196" s="120" t="s">
        <v>263</v>
      </c>
      <c r="C196" s="120" t="s">
        <v>287</v>
      </c>
      <c r="D196" s="121">
        <f t="shared" si="15"/>
        <v>-1.1412172191984382</v>
      </c>
      <c r="E196" s="121">
        <f t="shared" si="16"/>
        <v>-16.363733075435221</v>
      </c>
      <c r="F196" s="121">
        <f t="shared" si="17"/>
        <v>-9.1769645989833748</v>
      </c>
      <c r="G196" s="121">
        <f t="shared" si="18"/>
        <v>-40.25</v>
      </c>
    </row>
    <row r="197" spans="1:7" x14ac:dyDescent="0.15">
      <c r="A197" s="120">
        <v>244</v>
      </c>
      <c r="B197" s="120" t="s">
        <v>250</v>
      </c>
      <c r="C197" s="120" t="s">
        <v>285</v>
      </c>
      <c r="D197" s="121">
        <f t="shared" si="15"/>
        <v>5.0680851063829664</v>
      </c>
      <c r="E197" s="121">
        <f t="shared" si="16"/>
        <v>-1.7080342966021078</v>
      </c>
      <c r="F197" s="121">
        <f t="shared" si="17"/>
        <v>-9.7656499139242214</v>
      </c>
      <c r="G197" s="121">
        <f t="shared" si="18"/>
        <v>-61.526315789473671</v>
      </c>
    </row>
    <row r="198" spans="1:7" x14ac:dyDescent="0.15">
      <c r="A198" s="120">
        <v>244</v>
      </c>
      <c r="B198" s="120" t="s">
        <v>265</v>
      </c>
      <c r="C198" s="120" t="s">
        <v>286</v>
      </c>
      <c r="D198" s="121">
        <f t="shared" si="15"/>
        <v>20.749903288201153</v>
      </c>
      <c r="E198" s="121">
        <f t="shared" si="16"/>
        <v>-3.0588990206011601</v>
      </c>
      <c r="F198" s="121">
        <f t="shared" si="17"/>
        <v>-30.522919161217033</v>
      </c>
      <c r="G198" s="121">
        <f t="shared" si="18"/>
        <v>-55.099999999999994</v>
      </c>
    </row>
    <row r="199" spans="1:7" x14ac:dyDescent="0.15">
      <c r="A199" s="120">
        <v>244</v>
      </c>
      <c r="B199" s="120" t="s">
        <v>264</v>
      </c>
      <c r="C199" s="120" t="s">
        <v>285</v>
      </c>
      <c r="D199" s="121">
        <f t="shared" si="15"/>
        <v>0.54956658786446155</v>
      </c>
      <c r="E199" s="121">
        <f t="shared" si="16"/>
        <v>-1.7080342966021078</v>
      </c>
      <c r="F199" s="121">
        <f t="shared" si="17"/>
        <v>-24.773447184879387</v>
      </c>
      <c r="G199" s="121">
        <f t="shared" si="18"/>
        <v>-42</v>
      </c>
    </row>
    <row r="200" spans="1:7" x14ac:dyDescent="0.15">
      <c r="A200" s="120">
        <v>245</v>
      </c>
      <c r="B200" s="120" t="s">
        <v>261</v>
      </c>
      <c r="C200" s="120" t="s">
        <v>287</v>
      </c>
      <c r="D200" s="121">
        <f t="shared" si="15"/>
        <v>-22.891098567086431</v>
      </c>
      <c r="E200" s="121">
        <f t="shared" si="16"/>
        <v>-16.363733075435221</v>
      </c>
      <c r="F200" s="121">
        <f t="shared" si="17"/>
        <v>-1.377083251095371</v>
      </c>
      <c r="G200" s="121">
        <f t="shared" si="18"/>
        <v>-28.300000000000011</v>
      </c>
    </row>
    <row r="201" spans="1:7" x14ac:dyDescent="0.15">
      <c r="A201" s="120">
        <v>245</v>
      </c>
      <c r="B201" s="120" t="s">
        <v>261</v>
      </c>
      <c r="C201" s="120" t="s">
        <v>284</v>
      </c>
      <c r="D201" s="121">
        <f t="shared" si="15"/>
        <v>-22.891098567086431</v>
      </c>
      <c r="E201" s="121">
        <f t="shared" si="16"/>
        <v>16.838576909661668</v>
      </c>
      <c r="F201" s="121">
        <f t="shared" si="17"/>
        <v>-24.950821807620855</v>
      </c>
      <c r="G201" s="121">
        <f t="shared" si="18"/>
        <v>-37.928571428571416</v>
      </c>
    </row>
    <row r="202" spans="1:7" x14ac:dyDescent="0.15">
      <c r="A202" s="120">
        <v>245</v>
      </c>
      <c r="B202" s="120" t="s">
        <v>264</v>
      </c>
      <c r="C202" s="120" t="s">
        <v>285</v>
      </c>
      <c r="D202" s="121">
        <f t="shared" si="15"/>
        <v>0.54956658786446155</v>
      </c>
      <c r="E202" s="121">
        <f t="shared" si="16"/>
        <v>-1.7080342966021078</v>
      </c>
      <c r="F202" s="121">
        <f t="shared" si="17"/>
        <v>-24.773447184879387</v>
      </c>
      <c r="G202" s="121">
        <f t="shared" si="18"/>
        <v>-43</v>
      </c>
    </row>
    <row r="203" spans="1:7" x14ac:dyDescent="0.15">
      <c r="A203" s="120">
        <v>245</v>
      </c>
      <c r="B203" s="120" t="s">
        <v>263</v>
      </c>
      <c r="C203" s="120" t="s">
        <v>287</v>
      </c>
      <c r="D203" s="121">
        <f t="shared" si="15"/>
        <v>-1.1412172191984382</v>
      </c>
      <c r="E203" s="121">
        <f t="shared" si="16"/>
        <v>-16.363733075435221</v>
      </c>
      <c r="F203" s="121">
        <f t="shared" si="17"/>
        <v>-9.1769645989833748</v>
      </c>
      <c r="G203" s="121">
        <f t="shared" si="18"/>
        <v>-42.25</v>
      </c>
    </row>
    <row r="204" spans="1:7" x14ac:dyDescent="0.15">
      <c r="A204" s="120">
        <v>245</v>
      </c>
      <c r="B204" s="120" t="s">
        <v>263</v>
      </c>
      <c r="C204" s="120" t="s">
        <v>284</v>
      </c>
      <c r="D204" s="121">
        <f t="shared" si="15"/>
        <v>-1.1412172191984382</v>
      </c>
      <c r="E204" s="121">
        <f t="shared" si="16"/>
        <v>16.838576909661668</v>
      </c>
      <c r="F204" s="121">
        <f t="shared" si="17"/>
        <v>-12.02927458408027</v>
      </c>
      <c r="G204" s="121">
        <f t="shared" si="18"/>
        <v>-72.599999999999994</v>
      </c>
    </row>
    <row r="205" spans="1:7" x14ac:dyDescent="0.15">
      <c r="A205" s="120">
        <v>246</v>
      </c>
      <c r="B205" s="120" t="s">
        <v>250</v>
      </c>
      <c r="C205" s="120" t="s">
        <v>285</v>
      </c>
      <c r="D205" s="121">
        <f t="shared" si="15"/>
        <v>5.0680851063829664</v>
      </c>
      <c r="E205" s="121">
        <f t="shared" si="16"/>
        <v>-1.7080342966021078</v>
      </c>
      <c r="F205" s="121">
        <f t="shared" si="17"/>
        <v>-9.7656499139242214</v>
      </c>
      <c r="G205" s="121">
        <f t="shared" si="18"/>
        <v>-63.526315789473671</v>
      </c>
    </row>
    <row r="206" spans="1:7" x14ac:dyDescent="0.15">
      <c r="A206" s="120">
        <v>246</v>
      </c>
      <c r="B206" s="120" t="s">
        <v>264</v>
      </c>
      <c r="C206" s="120" t="s">
        <v>286</v>
      </c>
      <c r="D206" s="121">
        <f t="shared" si="15"/>
        <v>0.54956658786446155</v>
      </c>
      <c r="E206" s="121">
        <f t="shared" si="16"/>
        <v>-3.0588990206011601</v>
      </c>
      <c r="F206" s="121">
        <f t="shared" si="17"/>
        <v>-15.065439603737474</v>
      </c>
      <c r="G206" s="121">
        <f t="shared" si="18"/>
        <v>-52.357142857142861</v>
      </c>
    </row>
    <row r="207" spans="1:7" x14ac:dyDescent="0.15">
      <c r="A207" s="120">
        <v>250</v>
      </c>
      <c r="B207" s="120" t="s">
        <v>261</v>
      </c>
      <c r="C207" s="120" t="s">
        <v>284</v>
      </c>
      <c r="D207" s="121">
        <f t="shared" si="15"/>
        <v>-22.891098567086431</v>
      </c>
      <c r="E207" s="121">
        <f t="shared" si="16"/>
        <v>16.838576909661668</v>
      </c>
      <c r="F207" s="121">
        <f t="shared" si="17"/>
        <v>-24.950821807620855</v>
      </c>
      <c r="G207" s="121">
        <f t="shared" si="18"/>
        <v>-42.928571428571416</v>
      </c>
    </row>
    <row r="208" spans="1:7" x14ac:dyDescent="0.15">
      <c r="A208" s="120">
        <v>252</v>
      </c>
      <c r="B208" s="120" t="s">
        <v>261</v>
      </c>
      <c r="C208" s="120" t="s">
        <v>286</v>
      </c>
      <c r="D208" s="121">
        <f t="shared" si="15"/>
        <v>-22.891098567086431</v>
      </c>
      <c r="E208" s="121">
        <f t="shared" si="16"/>
        <v>-3.0588990206011601</v>
      </c>
      <c r="F208" s="121">
        <f t="shared" si="17"/>
        <v>6.3037969797848348</v>
      </c>
      <c r="G208" s="121">
        <f t="shared" si="18"/>
        <v>-56.285714285714278</v>
      </c>
    </row>
    <row r="209" spans="1:7" x14ac:dyDescent="0.15">
      <c r="A209" s="120">
        <v>252</v>
      </c>
      <c r="B209" s="120" t="s">
        <v>264</v>
      </c>
      <c r="C209" s="120" t="s">
        <v>285</v>
      </c>
      <c r="D209" s="121">
        <f t="shared" si="15"/>
        <v>0.54956658786446155</v>
      </c>
      <c r="E209" s="121">
        <f t="shared" si="16"/>
        <v>-1.7080342966021078</v>
      </c>
      <c r="F209" s="121">
        <f t="shared" si="17"/>
        <v>-24.773447184879387</v>
      </c>
      <c r="G209" s="121">
        <f t="shared" si="18"/>
        <v>-50</v>
      </c>
    </row>
    <row r="210" spans="1:7" x14ac:dyDescent="0.15">
      <c r="A210" s="120">
        <v>252</v>
      </c>
      <c r="B210" s="120" t="s">
        <v>263</v>
      </c>
      <c r="C210" s="120" t="s">
        <v>285</v>
      </c>
      <c r="D210" s="121">
        <f t="shared" ref="D210:D236" si="19">($L$14-AVERAGEIFS(A:A,B:B,B210))</f>
        <v>-1.1412172191984382</v>
      </c>
      <c r="E210" s="121">
        <f t="shared" ref="E210:E236" si="20">($L$14-AVERAGEIFS(A:A,C:C,C210))</f>
        <v>-1.7080342966021078</v>
      </c>
      <c r="F210" s="121">
        <f t="shared" ref="F210:F236" si="21">$L$14-AVERAGEIFS(A:A,B:B,B210,C:C,C210)-D210-E210</f>
        <v>6.7506699555168552</v>
      </c>
      <c r="G210" s="121">
        <f t="shared" ref="G210:G236" si="22">($L$14-D210-E210-F210)-A210</f>
        <v>-79.833333333333343</v>
      </c>
    </row>
    <row r="211" spans="1:7" x14ac:dyDescent="0.15">
      <c r="A211" s="120">
        <v>259</v>
      </c>
      <c r="B211" s="120" t="s">
        <v>261</v>
      </c>
      <c r="C211" s="120" t="s">
        <v>286</v>
      </c>
      <c r="D211" s="121">
        <f t="shared" si="19"/>
        <v>-22.891098567086431</v>
      </c>
      <c r="E211" s="121">
        <f t="shared" si="20"/>
        <v>-3.0588990206011601</v>
      </c>
      <c r="F211" s="121">
        <f t="shared" si="21"/>
        <v>6.3037969797848348</v>
      </c>
      <c r="G211" s="121">
        <f t="shared" si="22"/>
        <v>-63.285714285714278</v>
      </c>
    </row>
    <row r="212" spans="1:7" x14ac:dyDescent="0.15">
      <c r="A212" s="120">
        <v>261</v>
      </c>
      <c r="B212" s="120" t="s">
        <v>250</v>
      </c>
      <c r="C212" s="120" t="s">
        <v>287</v>
      </c>
      <c r="D212" s="121">
        <f t="shared" si="19"/>
        <v>5.0680851063829664</v>
      </c>
      <c r="E212" s="121">
        <f t="shared" si="20"/>
        <v>-16.363733075435221</v>
      </c>
      <c r="F212" s="121">
        <f t="shared" si="21"/>
        <v>-49.136266924564779</v>
      </c>
      <c r="G212" s="121">
        <f t="shared" si="22"/>
        <v>-24.5</v>
      </c>
    </row>
    <row r="213" spans="1:7" x14ac:dyDescent="0.15">
      <c r="A213" s="120">
        <v>261</v>
      </c>
      <c r="B213" s="120" t="s">
        <v>264</v>
      </c>
      <c r="C213" s="120" t="s">
        <v>285</v>
      </c>
      <c r="D213" s="121">
        <f t="shared" si="19"/>
        <v>0.54956658786446155</v>
      </c>
      <c r="E213" s="121">
        <f t="shared" si="20"/>
        <v>-1.7080342966021078</v>
      </c>
      <c r="F213" s="121">
        <f t="shared" si="21"/>
        <v>-24.773447184879387</v>
      </c>
      <c r="G213" s="121">
        <f t="shared" si="22"/>
        <v>-59</v>
      </c>
    </row>
    <row r="214" spans="1:7" x14ac:dyDescent="0.15">
      <c r="A214" s="120">
        <v>262</v>
      </c>
      <c r="B214" s="120" t="s">
        <v>250</v>
      </c>
      <c r="C214" s="120" t="s">
        <v>286</v>
      </c>
      <c r="D214" s="121">
        <f t="shared" si="19"/>
        <v>5.0680851063829664</v>
      </c>
      <c r="E214" s="121">
        <f t="shared" si="20"/>
        <v>-3.0588990206011601</v>
      </c>
      <c r="F214" s="121">
        <f t="shared" si="21"/>
        <v>22.55889902060116</v>
      </c>
      <c r="G214" s="121">
        <f t="shared" si="22"/>
        <v>-110.5</v>
      </c>
    </row>
    <row r="215" spans="1:7" x14ac:dyDescent="0.15">
      <c r="A215" s="120">
        <v>262</v>
      </c>
      <c r="B215" s="120" t="s">
        <v>264</v>
      </c>
      <c r="C215" s="120" t="s">
        <v>285</v>
      </c>
      <c r="D215" s="121">
        <f t="shared" si="19"/>
        <v>0.54956658786446155</v>
      </c>
      <c r="E215" s="121">
        <f t="shared" si="20"/>
        <v>-1.7080342966021078</v>
      </c>
      <c r="F215" s="121">
        <f t="shared" si="21"/>
        <v>-24.773447184879387</v>
      </c>
      <c r="G215" s="121">
        <f t="shared" si="22"/>
        <v>-60</v>
      </c>
    </row>
    <row r="216" spans="1:7" x14ac:dyDescent="0.15">
      <c r="A216" s="120">
        <v>264</v>
      </c>
      <c r="B216" s="120" t="s">
        <v>250</v>
      </c>
      <c r="C216" s="120" t="s">
        <v>287</v>
      </c>
      <c r="D216" s="121">
        <f t="shared" si="19"/>
        <v>5.0680851063829664</v>
      </c>
      <c r="E216" s="121">
        <f t="shared" si="20"/>
        <v>-16.363733075435221</v>
      </c>
      <c r="F216" s="121">
        <f t="shared" si="21"/>
        <v>-49.136266924564779</v>
      </c>
      <c r="G216" s="121">
        <f t="shared" si="22"/>
        <v>-27.5</v>
      </c>
    </row>
    <row r="217" spans="1:7" x14ac:dyDescent="0.15">
      <c r="A217" s="120">
        <v>264</v>
      </c>
      <c r="B217" s="120" t="s">
        <v>265</v>
      </c>
      <c r="C217" s="120" t="s">
        <v>287</v>
      </c>
      <c r="D217" s="121">
        <f t="shared" si="19"/>
        <v>20.749903288201153</v>
      </c>
      <c r="E217" s="121">
        <f t="shared" si="20"/>
        <v>-16.363733075435221</v>
      </c>
      <c r="F217" s="121">
        <f t="shared" si="21"/>
        <v>7.6819148936170336</v>
      </c>
      <c r="G217" s="121">
        <f t="shared" si="22"/>
        <v>-100</v>
      </c>
    </row>
    <row r="218" spans="1:7" x14ac:dyDescent="0.15">
      <c r="A218" s="120">
        <v>272</v>
      </c>
      <c r="B218" s="120" t="s">
        <v>261</v>
      </c>
      <c r="C218" s="120" t="s">
        <v>284</v>
      </c>
      <c r="D218" s="121">
        <f t="shared" si="19"/>
        <v>-22.891098567086431</v>
      </c>
      <c r="E218" s="121">
        <f t="shared" si="20"/>
        <v>16.838576909661668</v>
      </c>
      <c r="F218" s="121">
        <f t="shared" si="21"/>
        <v>-24.950821807620855</v>
      </c>
      <c r="G218" s="121">
        <f t="shared" si="22"/>
        <v>-64.928571428571416</v>
      </c>
    </row>
    <row r="219" spans="1:7" x14ac:dyDescent="0.15">
      <c r="A219" s="120">
        <v>275</v>
      </c>
      <c r="B219" s="120" t="s">
        <v>261</v>
      </c>
      <c r="C219" s="120" t="s">
        <v>285</v>
      </c>
      <c r="D219" s="121">
        <f t="shared" si="19"/>
        <v>-22.891098567086431</v>
      </c>
      <c r="E219" s="121">
        <f t="shared" si="20"/>
        <v>-1.7080342966021078</v>
      </c>
      <c r="F219" s="121">
        <f t="shared" si="21"/>
        <v>24.030854333707879</v>
      </c>
      <c r="G219" s="121">
        <f t="shared" si="22"/>
        <v>-98.363636363636374</v>
      </c>
    </row>
    <row r="220" spans="1:7" x14ac:dyDescent="0.15">
      <c r="A220" s="120">
        <v>276</v>
      </c>
      <c r="B220" s="120" t="s">
        <v>261</v>
      </c>
      <c r="C220" s="120" t="s">
        <v>286</v>
      </c>
      <c r="D220" s="121">
        <f t="shared" si="19"/>
        <v>-22.891098567086431</v>
      </c>
      <c r="E220" s="121">
        <f t="shared" si="20"/>
        <v>-3.0588990206011601</v>
      </c>
      <c r="F220" s="121">
        <f t="shared" si="21"/>
        <v>6.3037969797848348</v>
      </c>
      <c r="G220" s="121">
        <f t="shared" si="22"/>
        <v>-80.285714285714278</v>
      </c>
    </row>
    <row r="221" spans="1:7" x14ac:dyDescent="0.15">
      <c r="A221" s="120">
        <v>276</v>
      </c>
      <c r="B221" s="120" t="s">
        <v>263</v>
      </c>
      <c r="C221" s="120" t="s">
        <v>287</v>
      </c>
      <c r="D221" s="121">
        <f t="shared" si="19"/>
        <v>-1.1412172191984382</v>
      </c>
      <c r="E221" s="121">
        <f t="shared" si="20"/>
        <v>-16.363733075435221</v>
      </c>
      <c r="F221" s="121">
        <f t="shared" si="21"/>
        <v>-9.1769645989833748</v>
      </c>
      <c r="G221" s="121">
        <f t="shared" si="22"/>
        <v>-73.25</v>
      </c>
    </row>
    <row r="222" spans="1:7" x14ac:dyDescent="0.15">
      <c r="A222" s="120">
        <v>279</v>
      </c>
      <c r="B222" s="120" t="s">
        <v>250</v>
      </c>
      <c r="C222" s="120" t="s">
        <v>287</v>
      </c>
      <c r="D222" s="121">
        <f t="shared" si="19"/>
        <v>5.0680851063829664</v>
      </c>
      <c r="E222" s="121">
        <f t="shared" si="20"/>
        <v>-16.363733075435221</v>
      </c>
      <c r="F222" s="121">
        <f t="shared" si="21"/>
        <v>-49.136266924564779</v>
      </c>
      <c r="G222" s="121">
        <f t="shared" si="22"/>
        <v>-42.5</v>
      </c>
    </row>
    <row r="223" spans="1:7" x14ac:dyDescent="0.15">
      <c r="A223" s="120">
        <v>279</v>
      </c>
      <c r="B223" s="120" t="s">
        <v>265</v>
      </c>
      <c r="C223" s="120" t="s">
        <v>284</v>
      </c>
      <c r="D223" s="121">
        <f t="shared" si="19"/>
        <v>20.749903288201153</v>
      </c>
      <c r="E223" s="121">
        <f t="shared" si="20"/>
        <v>16.838576909661668</v>
      </c>
      <c r="F223" s="121">
        <f t="shared" si="21"/>
        <v>2.0629382418534874</v>
      </c>
      <c r="G223" s="121">
        <f t="shared" si="22"/>
        <v>-142.58333333333334</v>
      </c>
    </row>
    <row r="224" spans="1:7" x14ac:dyDescent="0.15">
      <c r="A224" s="120">
        <v>285</v>
      </c>
      <c r="B224" s="120" t="s">
        <v>261</v>
      </c>
      <c r="C224" s="120" t="s">
        <v>285</v>
      </c>
      <c r="D224" s="121">
        <f t="shared" si="19"/>
        <v>-22.891098567086431</v>
      </c>
      <c r="E224" s="121">
        <f t="shared" si="20"/>
        <v>-1.7080342966021078</v>
      </c>
      <c r="F224" s="121">
        <f t="shared" si="21"/>
        <v>24.030854333707879</v>
      </c>
      <c r="G224" s="121">
        <f t="shared" si="22"/>
        <v>-108.36363636363637</v>
      </c>
    </row>
    <row r="225" spans="1:7" x14ac:dyDescent="0.15">
      <c r="A225" s="120">
        <v>285</v>
      </c>
      <c r="B225" s="120" t="s">
        <v>263</v>
      </c>
      <c r="C225" s="120" t="s">
        <v>287</v>
      </c>
      <c r="D225" s="121">
        <f t="shared" si="19"/>
        <v>-1.1412172191984382</v>
      </c>
      <c r="E225" s="121">
        <f t="shared" si="20"/>
        <v>-16.363733075435221</v>
      </c>
      <c r="F225" s="121">
        <f t="shared" si="21"/>
        <v>-9.1769645989833748</v>
      </c>
      <c r="G225" s="121">
        <f t="shared" si="22"/>
        <v>-82.25</v>
      </c>
    </row>
    <row r="226" spans="1:7" x14ac:dyDescent="0.15">
      <c r="A226" s="120">
        <v>287</v>
      </c>
      <c r="B226" s="120" t="s">
        <v>261</v>
      </c>
      <c r="C226" s="120" t="s">
        <v>284</v>
      </c>
      <c r="D226" s="121">
        <f t="shared" si="19"/>
        <v>-22.891098567086431</v>
      </c>
      <c r="E226" s="121">
        <f t="shared" si="20"/>
        <v>16.838576909661668</v>
      </c>
      <c r="F226" s="121">
        <f t="shared" si="21"/>
        <v>-24.950821807620855</v>
      </c>
      <c r="G226" s="121">
        <f t="shared" si="22"/>
        <v>-79.928571428571416</v>
      </c>
    </row>
    <row r="227" spans="1:7" x14ac:dyDescent="0.15">
      <c r="A227" s="120">
        <v>293</v>
      </c>
      <c r="B227" s="120" t="s">
        <v>250</v>
      </c>
      <c r="C227" s="120" t="s">
        <v>285</v>
      </c>
      <c r="D227" s="121">
        <f t="shared" si="19"/>
        <v>5.0680851063829664</v>
      </c>
      <c r="E227" s="121">
        <f t="shared" si="20"/>
        <v>-1.7080342966021078</v>
      </c>
      <c r="F227" s="121">
        <f t="shared" si="21"/>
        <v>-9.7656499139242214</v>
      </c>
      <c r="G227" s="121">
        <f t="shared" si="22"/>
        <v>-110.52631578947367</v>
      </c>
    </row>
    <row r="228" spans="1:7" x14ac:dyDescent="0.15">
      <c r="A228" s="120">
        <v>293</v>
      </c>
      <c r="B228" s="120" t="s">
        <v>265</v>
      </c>
      <c r="C228" s="120" t="s">
        <v>286</v>
      </c>
      <c r="D228" s="121">
        <f t="shared" si="19"/>
        <v>20.749903288201153</v>
      </c>
      <c r="E228" s="121">
        <f t="shared" si="20"/>
        <v>-3.0588990206011601</v>
      </c>
      <c r="F228" s="121">
        <f t="shared" si="21"/>
        <v>-30.522919161217033</v>
      </c>
      <c r="G228" s="121">
        <f t="shared" si="22"/>
        <v>-104.1</v>
      </c>
    </row>
    <row r="229" spans="1:7" x14ac:dyDescent="0.15">
      <c r="A229" s="120">
        <v>293</v>
      </c>
      <c r="B229" s="120" t="s">
        <v>264</v>
      </c>
      <c r="C229" s="120" t="s">
        <v>286</v>
      </c>
      <c r="D229" s="121">
        <f t="shared" si="19"/>
        <v>0.54956658786446155</v>
      </c>
      <c r="E229" s="121">
        <f t="shared" si="20"/>
        <v>-3.0588990206011601</v>
      </c>
      <c r="F229" s="121">
        <f t="shared" si="21"/>
        <v>-15.065439603737474</v>
      </c>
      <c r="G229" s="121">
        <f t="shared" si="22"/>
        <v>-99.357142857142861</v>
      </c>
    </row>
    <row r="230" spans="1:7" x14ac:dyDescent="0.15">
      <c r="A230" s="120">
        <v>300</v>
      </c>
      <c r="B230" s="120" t="s">
        <v>261</v>
      </c>
      <c r="C230" s="120" t="s">
        <v>287</v>
      </c>
      <c r="D230" s="121">
        <f t="shared" si="19"/>
        <v>-22.891098567086431</v>
      </c>
      <c r="E230" s="121">
        <f t="shared" si="20"/>
        <v>-16.363733075435221</v>
      </c>
      <c r="F230" s="121">
        <f t="shared" si="21"/>
        <v>-1.377083251095371</v>
      </c>
      <c r="G230" s="121">
        <f t="shared" si="22"/>
        <v>-83.300000000000011</v>
      </c>
    </row>
    <row r="231" spans="1:7" x14ac:dyDescent="0.15">
      <c r="A231" s="120">
        <v>303</v>
      </c>
      <c r="B231" s="120" t="s">
        <v>261</v>
      </c>
      <c r="C231" s="120" t="s">
        <v>284</v>
      </c>
      <c r="D231" s="121">
        <f t="shared" si="19"/>
        <v>-22.891098567086431</v>
      </c>
      <c r="E231" s="121">
        <f t="shared" si="20"/>
        <v>16.838576909661668</v>
      </c>
      <c r="F231" s="121">
        <f t="shared" si="21"/>
        <v>-24.950821807620855</v>
      </c>
      <c r="G231" s="121">
        <f t="shared" si="22"/>
        <v>-95.928571428571416</v>
      </c>
    </row>
    <row r="232" spans="1:7" x14ac:dyDescent="0.15">
      <c r="A232" s="120">
        <v>303</v>
      </c>
      <c r="B232" s="120" t="s">
        <v>264</v>
      </c>
      <c r="C232" s="120" t="s">
        <v>286</v>
      </c>
      <c r="D232" s="121">
        <f t="shared" si="19"/>
        <v>0.54956658786446155</v>
      </c>
      <c r="E232" s="121">
        <f t="shared" si="20"/>
        <v>-3.0588990206011601</v>
      </c>
      <c r="F232" s="121">
        <f t="shared" si="21"/>
        <v>-15.065439603737474</v>
      </c>
      <c r="G232" s="121">
        <f t="shared" si="22"/>
        <v>-109.35714285714286</v>
      </c>
    </row>
    <row r="233" spans="1:7" x14ac:dyDescent="0.15">
      <c r="A233" s="120">
        <v>304</v>
      </c>
      <c r="B233" s="120" t="s">
        <v>261</v>
      </c>
      <c r="C233" s="120" t="s">
        <v>287</v>
      </c>
      <c r="D233" s="121">
        <f t="shared" si="19"/>
        <v>-22.891098567086431</v>
      </c>
      <c r="E233" s="121">
        <f t="shared" si="20"/>
        <v>-16.363733075435221</v>
      </c>
      <c r="F233" s="121">
        <f t="shared" si="21"/>
        <v>-1.377083251095371</v>
      </c>
      <c r="G233" s="121">
        <f t="shared" si="22"/>
        <v>-87.300000000000011</v>
      </c>
    </row>
    <row r="234" spans="1:7" x14ac:dyDescent="0.15">
      <c r="A234" s="120">
        <v>304</v>
      </c>
      <c r="B234" s="120" t="s">
        <v>264</v>
      </c>
      <c r="C234" s="120" t="s">
        <v>285</v>
      </c>
      <c r="D234" s="121">
        <f t="shared" si="19"/>
        <v>0.54956658786446155</v>
      </c>
      <c r="E234" s="121">
        <f t="shared" si="20"/>
        <v>-1.7080342966021078</v>
      </c>
      <c r="F234" s="121">
        <f t="shared" si="21"/>
        <v>-24.773447184879387</v>
      </c>
      <c r="G234" s="121">
        <f t="shared" si="22"/>
        <v>-102</v>
      </c>
    </row>
    <row r="235" spans="1:7" x14ac:dyDescent="0.15">
      <c r="A235" s="120">
        <v>309</v>
      </c>
      <c r="B235" s="120" t="s">
        <v>261</v>
      </c>
      <c r="C235" s="120" t="s">
        <v>287</v>
      </c>
      <c r="D235" s="121">
        <f t="shared" si="19"/>
        <v>-22.891098567086431</v>
      </c>
      <c r="E235" s="121">
        <f t="shared" si="20"/>
        <v>-16.363733075435221</v>
      </c>
      <c r="F235" s="121">
        <f t="shared" si="21"/>
        <v>-1.377083251095371</v>
      </c>
      <c r="G235" s="121">
        <f t="shared" si="22"/>
        <v>-92.300000000000011</v>
      </c>
    </row>
    <row r="236" spans="1:7" x14ac:dyDescent="0.15">
      <c r="A236" s="120">
        <v>317</v>
      </c>
      <c r="B236" s="120" t="s">
        <v>261</v>
      </c>
      <c r="C236" s="120" t="s">
        <v>284</v>
      </c>
      <c r="D236" s="121">
        <f t="shared" si="19"/>
        <v>-22.891098567086431</v>
      </c>
      <c r="E236" s="121">
        <f t="shared" si="20"/>
        <v>16.838576909661668</v>
      </c>
      <c r="F236" s="121">
        <f t="shared" si="21"/>
        <v>-24.950821807620855</v>
      </c>
      <c r="G236" s="121">
        <f t="shared" si="22"/>
        <v>-109.92857142857142</v>
      </c>
    </row>
  </sheetData>
  <phoneticPr fontId="3"/>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workbookViewId="0"/>
  </sheetViews>
  <sheetFormatPr defaultColWidth="8.75" defaultRowHeight="18.75" x14ac:dyDescent="0.4"/>
  <cols>
    <col min="1" max="1" width="13.5" style="2" bestFit="1" customWidth="1"/>
    <col min="2" max="2" width="15.75" style="53" bestFit="1" customWidth="1"/>
    <col min="3" max="4" width="8.375" style="2" customWidth="1"/>
    <col min="5" max="5" width="15.75" style="2" bestFit="1" customWidth="1"/>
    <col min="6" max="6" width="52.75" style="2" customWidth="1"/>
    <col min="7" max="7" width="8.75" style="2"/>
    <col min="8" max="8" width="18.75" style="2" bestFit="1" customWidth="1"/>
    <col min="9" max="9" width="15" style="2" bestFit="1" customWidth="1"/>
    <col min="10" max="12" width="9.25" style="2" bestFit="1" customWidth="1"/>
    <col min="13" max="13" width="16.25" style="2" bestFit="1" customWidth="1"/>
    <col min="14" max="16384" width="8.75" style="2"/>
  </cols>
  <sheetData>
    <row r="1" spans="1:14" x14ac:dyDescent="0.4">
      <c r="A1" s="1" t="s">
        <v>0</v>
      </c>
      <c r="B1" s="1" t="s">
        <v>129</v>
      </c>
      <c r="C1" s="1" t="s">
        <v>1</v>
      </c>
      <c r="D1" s="1" t="s">
        <v>2</v>
      </c>
      <c r="E1" s="1" t="s">
        <v>112</v>
      </c>
      <c r="H1" s="2" t="s">
        <v>81</v>
      </c>
    </row>
    <row r="2" spans="1:14" ht="19.5" thickBot="1" x14ac:dyDescent="0.45">
      <c r="A2" s="3" t="s">
        <v>3</v>
      </c>
      <c r="B2" s="3" t="s">
        <v>4</v>
      </c>
      <c r="C2" s="4">
        <v>152</v>
      </c>
      <c r="D2" s="4">
        <f t="shared" ref="D2:D65" ca="1" si="0">DATEDIF(E2,TODAY(),"y")</f>
        <v>35</v>
      </c>
      <c r="E2" s="59">
        <v>29808</v>
      </c>
      <c r="H2" s="9" t="s">
        <v>68</v>
      </c>
      <c r="I2" s="10"/>
      <c r="J2" s="10"/>
      <c r="K2" s="10"/>
      <c r="L2" s="10"/>
      <c r="M2" s="10"/>
    </row>
    <row r="3" spans="1:14" x14ac:dyDescent="0.4">
      <c r="A3" s="3" t="s">
        <v>5</v>
      </c>
      <c r="B3" s="3" t="s">
        <v>4</v>
      </c>
      <c r="C3" s="5">
        <v>160</v>
      </c>
      <c r="D3" s="4">
        <f t="shared" ca="1" si="0"/>
        <v>22</v>
      </c>
      <c r="E3" s="59">
        <v>34645</v>
      </c>
      <c r="H3" s="11" t="s">
        <v>116</v>
      </c>
      <c r="I3" s="11" t="s">
        <v>117</v>
      </c>
      <c r="J3" s="11" t="s">
        <v>127</v>
      </c>
      <c r="K3" s="11" t="s">
        <v>70</v>
      </c>
      <c r="L3" s="11" t="s">
        <v>118</v>
      </c>
      <c r="M3" s="10"/>
    </row>
    <row r="4" spans="1:14" x14ac:dyDescent="0.4">
      <c r="A4" s="3" t="s">
        <v>6</v>
      </c>
      <c r="B4" s="3" t="s">
        <v>4</v>
      </c>
      <c r="C4" s="4">
        <v>168</v>
      </c>
      <c r="D4" s="4">
        <f t="shared" ca="1" si="0"/>
        <v>35</v>
      </c>
      <c r="E4" s="59">
        <v>29806</v>
      </c>
      <c r="H4" s="13" t="s">
        <v>115</v>
      </c>
      <c r="I4" s="13"/>
      <c r="J4" s="13"/>
      <c r="K4" s="14"/>
      <c r="L4" s="15"/>
      <c r="M4" s="10"/>
    </row>
    <row r="5" spans="1:14" x14ac:dyDescent="0.4">
      <c r="A5" s="3" t="s">
        <v>7</v>
      </c>
      <c r="B5" s="3" t="s">
        <v>4</v>
      </c>
      <c r="C5" s="5">
        <v>159</v>
      </c>
      <c r="D5" s="4">
        <f t="shared" ca="1" si="0"/>
        <v>19</v>
      </c>
      <c r="E5" s="59">
        <v>35618</v>
      </c>
      <c r="H5" s="13" t="s">
        <v>101</v>
      </c>
      <c r="I5" s="13"/>
      <c r="J5" s="13"/>
      <c r="K5" s="14"/>
      <c r="L5" s="15"/>
      <c r="M5" s="10"/>
    </row>
    <row r="6" spans="1:14" x14ac:dyDescent="0.4">
      <c r="A6" s="3" t="s">
        <v>8</v>
      </c>
      <c r="B6" s="3" t="s">
        <v>4</v>
      </c>
      <c r="C6" s="4">
        <v>157</v>
      </c>
      <c r="D6" s="4">
        <f t="shared" ca="1" si="0"/>
        <v>31</v>
      </c>
      <c r="E6" s="59">
        <v>31066</v>
      </c>
      <c r="H6" s="13" t="s">
        <v>114</v>
      </c>
      <c r="I6" s="13"/>
      <c r="J6" s="13"/>
      <c r="K6" s="14"/>
      <c r="L6" s="15"/>
      <c r="M6" s="10"/>
    </row>
    <row r="7" spans="1:14" x14ac:dyDescent="0.4">
      <c r="A7" s="6" t="s">
        <v>9</v>
      </c>
      <c r="B7" s="3" t="s">
        <v>4</v>
      </c>
      <c r="C7" s="4">
        <v>165</v>
      </c>
      <c r="D7" s="4">
        <f t="shared" ca="1" si="0"/>
        <v>38</v>
      </c>
      <c r="E7" s="59">
        <v>28622</v>
      </c>
      <c r="H7" s="13" t="s">
        <v>96</v>
      </c>
      <c r="I7" s="13"/>
      <c r="J7" s="13"/>
      <c r="K7" s="14"/>
      <c r="L7" s="15"/>
      <c r="M7" s="10"/>
    </row>
    <row r="8" spans="1:14" x14ac:dyDescent="0.4">
      <c r="A8" s="3" t="s">
        <v>10</v>
      </c>
      <c r="B8" s="3" t="s">
        <v>4</v>
      </c>
      <c r="C8" s="5">
        <v>150</v>
      </c>
      <c r="D8" s="4">
        <f t="shared" ca="1" si="0"/>
        <v>19</v>
      </c>
      <c r="E8" s="59">
        <v>35437</v>
      </c>
      <c r="H8" s="13" t="s">
        <v>102</v>
      </c>
      <c r="I8" s="13"/>
      <c r="J8" s="13"/>
      <c r="K8" s="14"/>
      <c r="L8" s="15"/>
      <c r="M8" s="10"/>
    </row>
    <row r="9" spans="1:14" x14ac:dyDescent="0.4">
      <c r="A9" s="3" t="s">
        <v>11</v>
      </c>
      <c r="B9" s="3" t="s">
        <v>4</v>
      </c>
      <c r="C9" s="4">
        <v>158</v>
      </c>
      <c r="D9" s="4">
        <f t="shared" ca="1" si="0"/>
        <v>32</v>
      </c>
      <c r="E9" s="59">
        <v>30681</v>
      </c>
      <c r="H9" s="13"/>
      <c r="I9" s="13"/>
      <c r="J9" s="13"/>
      <c r="K9" s="14"/>
      <c r="L9" s="15"/>
      <c r="M9" s="10"/>
    </row>
    <row r="10" spans="1:14" ht="19.5" thickBot="1" x14ac:dyDescent="0.45">
      <c r="A10" s="3" t="s">
        <v>12</v>
      </c>
      <c r="B10" s="3" t="s">
        <v>4</v>
      </c>
      <c r="C10" s="4">
        <v>156</v>
      </c>
      <c r="D10" s="4">
        <f t="shared" ca="1" si="0"/>
        <v>29</v>
      </c>
      <c r="E10" s="59">
        <v>32079</v>
      </c>
      <c r="H10" s="16" t="s">
        <v>71</v>
      </c>
      <c r="I10" s="17"/>
      <c r="J10" s="17"/>
      <c r="K10" s="18"/>
      <c r="L10" s="18"/>
      <c r="M10" s="10"/>
    </row>
    <row r="11" spans="1:14" x14ac:dyDescent="0.4">
      <c r="A11" s="7" t="s">
        <v>13</v>
      </c>
      <c r="B11" s="3" t="s">
        <v>4</v>
      </c>
      <c r="C11" s="5">
        <v>151</v>
      </c>
      <c r="D11" s="4">
        <f t="shared" ca="1" si="0"/>
        <v>17</v>
      </c>
      <c r="E11" s="60">
        <v>36231</v>
      </c>
      <c r="H11" s="10"/>
      <c r="I11" s="10"/>
      <c r="J11" s="10"/>
      <c r="K11" s="10"/>
      <c r="L11" s="10"/>
      <c r="M11" s="10"/>
    </row>
    <row r="12" spans="1:14" ht="19.5" thickBot="1" x14ac:dyDescent="0.45">
      <c r="A12" s="3" t="s">
        <v>14</v>
      </c>
      <c r="B12" s="3" t="s">
        <v>4</v>
      </c>
      <c r="C12" s="4">
        <v>155</v>
      </c>
      <c r="D12" s="4">
        <f t="shared" ca="1" si="0"/>
        <v>28</v>
      </c>
      <c r="E12" s="59">
        <v>32180</v>
      </c>
      <c r="H12" s="9" t="s">
        <v>72</v>
      </c>
      <c r="I12" s="10"/>
      <c r="J12" s="10"/>
      <c r="K12" s="10"/>
      <c r="L12" s="10"/>
      <c r="M12" s="10"/>
    </row>
    <row r="13" spans="1:14" x14ac:dyDescent="0.4">
      <c r="A13" s="3" t="s">
        <v>15</v>
      </c>
      <c r="B13" s="3" t="s">
        <v>4</v>
      </c>
      <c r="C13" s="4">
        <v>157</v>
      </c>
      <c r="D13" s="4">
        <f t="shared" ca="1" si="0"/>
        <v>27</v>
      </c>
      <c r="E13" s="59">
        <v>32500</v>
      </c>
      <c r="H13" s="11" t="s">
        <v>73</v>
      </c>
      <c r="I13" s="11" t="s">
        <v>119</v>
      </c>
      <c r="J13" s="11" t="s">
        <v>120</v>
      </c>
      <c r="K13" s="11" t="s">
        <v>121</v>
      </c>
      <c r="L13" s="11" t="s">
        <v>122</v>
      </c>
      <c r="M13" s="11" t="s">
        <v>123</v>
      </c>
      <c r="N13" s="11" t="s">
        <v>124</v>
      </c>
    </row>
    <row r="14" spans="1:14" x14ac:dyDescent="0.4">
      <c r="A14" s="3" t="s">
        <v>16</v>
      </c>
      <c r="B14" s="3" t="s">
        <v>4</v>
      </c>
      <c r="C14" s="4">
        <v>166</v>
      </c>
      <c r="D14" s="4">
        <f t="shared" ca="1" si="0"/>
        <v>24</v>
      </c>
      <c r="E14" s="59">
        <v>33800</v>
      </c>
      <c r="H14" s="13" t="s">
        <v>125</v>
      </c>
      <c r="I14" s="15"/>
      <c r="J14" s="13"/>
      <c r="K14" s="15"/>
      <c r="L14" s="15"/>
      <c r="M14" s="37"/>
      <c r="N14" s="62"/>
    </row>
    <row r="15" spans="1:14" x14ac:dyDescent="0.4">
      <c r="A15" s="3" t="s">
        <v>17</v>
      </c>
      <c r="B15" s="3" t="s">
        <v>4</v>
      </c>
      <c r="C15" s="4">
        <v>161</v>
      </c>
      <c r="D15" s="4">
        <f t="shared" ca="1" si="0"/>
        <v>17</v>
      </c>
      <c r="E15" s="59">
        <v>36460</v>
      </c>
      <c r="H15" s="13" t="s">
        <v>126</v>
      </c>
      <c r="I15" s="15"/>
      <c r="J15" s="13"/>
      <c r="K15" s="19"/>
      <c r="L15" s="15"/>
      <c r="M15" s="15"/>
      <c r="N15" s="15"/>
    </row>
    <row r="16" spans="1:14" ht="19.5" thickBot="1" x14ac:dyDescent="0.45">
      <c r="A16" s="3" t="s">
        <v>18</v>
      </c>
      <c r="B16" s="3" t="s">
        <v>4</v>
      </c>
      <c r="C16" s="4">
        <v>159</v>
      </c>
      <c r="D16" s="4">
        <f t="shared" ca="1" si="0"/>
        <v>31</v>
      </c>
      <c r="E16" s="59">
        <v>31217</v>
      </c>
      <c r="H16" s="20" t="s">
        <v>78</v>
      </c>
      <c r="I16" s="21"/>
      <c r="J16" s="20"/>
      <c r="K16" s="21"/>
      <c r="L16" s="21"/>
      <c r="M16" s="21"/>
      <c r="N16" s="21"/>
    </row>
    <row r="17" spans="1:13" x14ac:dyDescent="0.4">
      <c r="A17" s="3" t="s">
        <v>19</v>
      </c>
      <c r="B17" s="3" t="s">
        <v>4</v>
      </c>
      <c r="C17" s="4">
        <v>156</v>
      </c>
      <c r="D17" s="4">
        <f t="shared" ca="1" si="0"/>
        <v>29</v>
      </c>
      <c r="E17" s="59">
        <v>31904</v>
      </c>
    </row>
    <row r="18" spans="1:13" ht="19.5" thickBot="1" x14ac:dyDescent="0.45">
      <c r="A18" s="3" t="s">
        <v>20</v>
      </c>
      <c r="B18" s="3" t="s">
        <v>4</v>
      </c>
      <c r="C18" s="5">
        <v>153</v>
      </c>
      <c r="D18" s="4">
        <f t="shared" ca="1" si="0"/>
        <v>17</v>
      </c>
      <c r="E18" s="59">
        <v>36287</v>
      </c>
      <c r="H18" s="64" t="s">
        <v>130</v>
      </c>
      <c r="I18" s="65"/>
      <c r="J18" s="65"/>
      <c r="K18" s="65"/>
      <c r="L18" s="65"/>
      <c r="M18" s="65"/>
    </row>
    <row r="19" spans="1:13" x14ac:dyDescent="0.4">
      <c r="A19" s="3" t="s">
        <v>21</v>
      </c>
      <c r="B19" s="3" t="s">
        <v>4</v>
      </c>
      <c r="C19" s="5">
        <v>155</v>
      </c>
      <c r="D19" s="4">
        <f t="shared" ca="1" si="0"/>
        <v>18</v>
      </c>
      <c r="E19" s="59">
        <v>35943</v>
      </c>
      <c r="H19" s="66"/>
      <c r="I19" s="66" t="s">
        <v>131</v>
      </c>
      <c r="J19" s="66" t="s">
        <v>132</v>
      </c>
      <c r="K19" s="66" t="s">
        <v>133</v>
      </c>
      <c r="L19" s="66" t="s">
        <v>128</v>
      </c>
      <c r="M19" s="66" t="s">
        <v>134</v>
      </c>
    </row>
    <row r="20" spans="1:13" ht="19.5" thickBot="1" x14ac:dyDescent="0.45">
      <c r="A20" s="3" t="s">
        <v>22</v>
      </c>
      <c r="B20" s="3" t="s">
        <v>4</v>
      </c>
      <c r="C20" s="5">
        <v>155</v>
      </c>
      <c r="D20" s="4">
        <f t="shared" ca="1" si="0"/>
        <v>18</v>
      </c>
      <c r="E20" s="59">
        <v>36012</v>
      </c>
      <c r="H20" s="67" t="s">
        <v>135</v>
      </c>
      <c r="I20" s="68"/>
      <c r="J20" s="69"/>
      <c r="K20" s="69"/>
      <c r="L20" s="68"/>
      <c r="M20" s="70"/>
    </row>
    <row r="21" spans="1:13" x14ac:dyDescent="0.4">
      <c r="A21" s="3" t="s">
        <v>23</v>
      </c>
      <c r="B21" s="3" t="s">
        <v>4</v>
      </c>
      <c r="C21" s="4">
        <v>154</v>
      </c>
      <c r="D21" s="4">
        <f t="shared" ca="1" si="0"/>
        <v>30</v>
      </c>
      <c r="E21" s="59">
        <v>31669</v>
      </c>
    </row>
    <row r="22" spans="1:13" x14ac:dyDescent="0.4">
      <c r="A22" s="3" t="s">
        <v>24</v>
      </c>
      <c r="B22" s="3" t="s">
        <v>4</v>
      </c>
      <c r="C22" s="4">
        <v>152</v>
      </c>
      <c r="D22" s="4">
        <f t="shared" ca="1" si="0"/>
        <v>27</v>
      </c>
      <c r="E22" s="59">
        <v>32823</v>
      </c>
      <c r="H22" s="2" t="s">
        <v>82</v>
      </c>
    </row>
    <row r="23" spans="1:13" ht="19.5" thickBot="1" x14ac:dyDescent="0.45">
      <c r="A23" s="3" t="s">
        <v>25</v>
      </c>
      <c r="B23" s="3" t="s">
        <v>4</v>
      </c>
      <c r="C23" s="4">
        <v>153</v>
      </c>
      <c r="D23" s="4">
        <f t="shared" ca="1" si="0"/>
        <v>25</v>
      </c>
      <c r="E23" s="59">
        <v>33308</v>
      </c>
      <c r="H23" s="9" t="s">
        <v>68</v>
      </c>
      <c r="I23" s="10"/>
      <c r="J23" s="10"/>
      <c r="K23" s="10"/>
      <c r="L23" s="10"/>
      <c r="M23" s="10"/>
    </row>
    <row r="24" spans="1:13" x14ac:dyDescent="0.4">
      <c r="A24" s="3" t="s">
        <v>26</v>
      </c>
      <c r="B24" s="3" t="s">
        <v>4</v>
      </c>
      <c r="C24" s="4">
        <v>153</v>
      </c>
      <c r="D24" s="4">
        <f t="shared" ca="1" si="0"/>
        <v>29</v>
      </c>
      <c r="E24" s="59">
        <v>31945</v>
      </c>
      <c r="H24" s="11" t="s">
        <v>116</v>
      </c>
      <c r="I24" s="11" t="s">
        <v>117</v>
      </c>
      <c r="J24" s="11" t="s">
        <v>127</v>
      </c>
      <c r="K24" s="11" t="s">
        <v>70</v>
      </c>
      <c r="L24" s="11" t="s">
        <v>118</v>
      </c>
      <c r="M24" s="10"/>
    </row>
    <row r="25" spans="1:13" x14ac:dyDescent="0.4">
      <c r="A25" s="6" t="s">
        <v>27</v>
      </c>
      <c r="B25" s="3" t="s">
        <v>4</v>
      </c>
      <c r="C25" s="4">
        <v>158</v>
      </c>
      <c r="D25" s="4">
        <f t="shared" ca="1" si="0"/>
        <v>43</v>
      </c>
      <c r="E25" s="59">
        <v>26834</v>
      </c>
      <c r="H25" s="13" t="s">
        <v>115</v>
      </c>
      <c r="I25" s="13"/>
      <c r="J25" s="13"/>
      <c r="K25" s="14"/>
      <c r="L25" s="15"/>
      <c r="M25" s="10"/>
    </row>
    <row r="26" spans="1:13" x14ac:dyDescent="0.4">
      <c r="A26" s="3" t="s">
        <v>28</v>
      </c>
      <c r="B26" s="3" t="s">
        <v>4</v>
      </c>
      <c r="C26" s="4">
        <v>154</v>
      </c>
      <c r="D26" s="4">
        <f t="shared" ca="1" si="0"/>
        <v>28</v>
      </c>
      <c r="E26" s="59">
        <v>32436</v>
      </c>
      <c r="H26" s="13" t="s">
        <v>101</v>
      </c>
      <c r="I26" s="13"/>
      <c r="J26" s="13"/>
      <c r="K26" s="14"/>
      <c r="L26" s="15"/>
      <c r="M26" s="10"/>
    </row>
    <row r="27" spans="1:13" x14ac:dyDescent="0.4">
      <c r="A27" s="3" t="s">
        <v>29</v>
      </c>
      <c r="B27" s="3" t="s">
        <v>4</v>
      </c>
      <c r="C27" s="4">
        <v>149</v>
      </c>
      <c r="D27" s="4">
        <f t="shared" ca="1" si="0"/>
        <v>31</v>
      </c>
      <c r="E27" s="59">
        <v>31033</v>
      </c>
      <c r="H27" s="13" t="s">
        <v>114</v>
      </c>
      <c r="I27" s="13"/>
      <c r="J27" s="13"/>
      <c r="K27" s="14"/>
      <c r="L27" s="15"/>
      <c r="M27" s="10"/>
    </row>
    <row r="28" spans="1:13" x14ac:dyDescent="0.4">
      <c r="A28" s="3" t="s">
        <v>30</v>
      </c>
      <c r="B28" s="3" t="s">
        <v>4</v>
      </c>
      <c r="C28" s="5">
        <v>165</v>
      </c>
      <c r="D28" s="4">
        <f t="shared" ca="1" si="0"/>
        <v>20</v>
      </c>
      <c r="E28" s="59">
        <v>35368</v>
      </c>
      <c r="H28" s="13" t="s">
        <v>96</v>
      </c>
      <c r="I28" s="13"/>
      <c r="J28" s="13"/>
      <c r="K28" s="14"/>
      <c r="L28" s="15"/>
      <c r="M28" s="10"/>
    </row>
    <row r="29" spans="1:13" x14ac:dyDescent="0.4">
      <c r="A29" s="3" t="s">
        <v>31</v>
      </c>
      <c r="B29" s="3" t="s">
        <v>4</v>
      </c>
      <c r="C29" s="4">
        <v>155</v>
      </c>
      <c r="D29" s="4">
        <f t="shared" ca="1" si="0"/>
        <v>31</v>
      </c>
      <c r="E29" s="59">
        <v>31104</v>
      </c>
      <c r="H29" s="13" t="s">
        <v>102</v>
      </c>
      <c r="I29" s="13"/>
      <c r="J29" s="13"/>
      <c r="K29" s="14"/>
      <c r="L29" s="15"/>
      <c r="M29" s="10"/>
    </row>
    <row r="30" spans="1:13" x14ac:dyDescent="0.4">
      <c r="A30" s="3" t="s">
        <v>32</v>
      </c>
      <c r="B30" s="3" t="s">
        <v>4</v>
      </c>
      <c r="C30" s="4">
        <v>160</v>
      </c>
      <c r="D30" s="4">
        <f t="shared" ca="1" si="0"/>
        <v>27</v>
      </c>
      <c r="E30" s="59">
        <v>32702</v>
      </c>
      <c r="H30" s="13"/>
      <c r="I30" s="13"/>
      <c r="J30" s="13"/>
      <c r="K30" s="14"/>
      <c r="L30" s="15"/>
      <c r="M30" s="10"/>
    </row>
    <row r="31" spans="1:13" ht="19.5" thickBot="1" x14ac:dyDescent="0.45">
      <c r="A31" s="3" t="s">
        <v>33</v>
      </c>
      <c r="B31" s="3" t="s">
        <v>4</v>
      </c>
      <c r="C31" s="4">
        <v>155</v>
      </c>
      <c r="D31" s="4">
        <f t="shared" ca="1" si="0"/>
        <v>23</v>
      </c>
      <c r="E31" s="59">
        <v>33981</v>
      </c>
      <c r="H31" s="16" t="s">
        <v>71</v>
      </c>
      <c r="I31" s="17"/>
      <c r="J31" s="17"/>
      <c r="K31" s="18"/>
      <c r="L31" s="18"/>
      <c r="M31" s="10"/>
    </row>
    <row r="32" spans="1:13" x14ac:dyDescent="0.4">
      <c r="A32" s="3" t="s">
        <v>34</v>
      </c>
      <c r="B32" s="3" t="s">
        <v>4</v>
      </c>
      <c r="C32" s="4">
        <v>145</v>
      </c>
      <c r="D32" s="4">
        <f t="shared" ca="1" si="0"/>
        <v>33</v>
      </c>
      <c r="E32" s="59">
        <v>30336</v>
      </c>
      <c r="H32" s="10"/>
      <c r="I32" s="10"/>
      <c r="J32" s="10"/>
      <c r="K32" s="10"/>
      <c r="L32" s="10"/>
      <c r="M32" s="10"/>
    </row>
    <row r="33" spans="1:14" ht="19.5" thickBot="1" x14ac:dyDescent="0.45">
      <c r="A33" s="3" t="s">
        <v>35</v>
      </c>
      <c r="B33" s="3" t="s">
        <v>4</v>
      </c>
      <c r="C33" s="4">
        <v>158</v>
      </c>
      <c r="D33" s="4">
        <f t="shared" ca="1" si="0"/>
        <v>35</v>
      </c>
      <c r="E33" s="59">
        <v>29561</v>
      </c>
      <c r="H33" s="9" t="s">
        <v>72</v>
      </c>
      <c r="I33" s="10"/>
      <c r="J33" s="10"/>
      <c r="K33" s="10"/>
      <c r="L33" s="10"/>
      <c r="M33" s="10"/>
    </row>
    <row r="34" spans="1:14" x14ac:dyDescent="0.4">
      <c r="A34" s="3" t="s">
        <v>36</v>
      </c>
      <c r="B34" s="3" t="s">
        <v>4</v>
      </c>
      <c r="C34" s="4">
        <v>164</v>
      </c>
      <c r="D34" s="4">
        <f t="shared" ca="1" si="0"/>
        <v>31</v>
      </c>
      <c r="E34" s="59">
        <v>31149</v>
      </c>
      <c r="H34" s="11" t="s">
        <v>73</v>
      </c>
      <c r="I34" s="11" t="s">
        <v>119</v>
      </c>
      <c r="J34" s="11" t="s">
        <v>120</v>
      </c>
      <c r="K34" s="11" t="s">
        <v>121</v>
      </c>
      <c r="L34" s="11" t="s">
        <v>122</v>
      </c>
      <c r="M34" s="11" t="s">
        <v>123</v>
      </c>
      <c r="N34" s="11" t="s">
        <v>124</v>
      </c>
    </row>
    <row r="35" spans="1:14" x14ac:dyDescent="0.4">
      <c r="A35" s="3" t="s">
        <v>37</v>
      </c>
      <c r="B35" s="3" t="s">
        <v>4</v>
      </c>
      <c r="C35" s="4">
        <v>168</v>
      </c>
      <c r="D35" s="4">
        <f t="shared" ca="1" si="0"/>
        <v>28</v>
      </c>
      <c r="E35" s="59">
        <v>32153</v>
      </c>
      <c r="H35" s="13" t="s">
        <v>125</v>
      </c>
      <c r="I35" s="15"/>
      <c r="J35" s="13"/>
      <c r="K35" s="15"/>
      <c r="L35" s="15"/>
      <c r="M35" s="37"/>
      <c r="N35" s="62"/>
    </row>
    <row r="36" spans="1:14" x14ac:dyDescent="0.4">
      <c r="A36" s="3" t="s">
        <v>103</v>
      </c>
      <c r="B36" s="3" t="s">
        <v>4</v>
      </c>
      <c r="C36" s="4">
        <v>157</v>
      </c>
      <c r="D36" s="4">
        <f t="shared" ca="1" si="0"/>
        <v>17</v>
      </c>
      <c r="E36" s="59">
        <v>36206</v>
      </c>
      <c r="H36" s="13" t="s">
        <v>126</v>
      </c>
      <c r="I36" s="15"/>
      <c r="J36" s="13"/>
      <c r="K36" s="19"/>
      <c r="L36" s="15"/>
      <c r="M36" s="15"/>
      <c r="N36" s="15"/>
    </row>
    <row r="37" spans="1:14" ht="19.5" thickBot="1" x14ac:dyDescent="0.45">
      <c r="A37" s="3" t="s">
        <v>104</v>
      </c>
      <c r="B37" s="3" t="s">
        <v>4</v>
      </c>
      <c r="C37" s="4">
        <v>157</v>
      </c>
      <c r="D37" s="4">
        <f t="shared" ca="1" si="0"/>
        <v>17</v>
      </c>
      <c r="E37" s="59">
        <v>36440</v>
      </c>
      <c r="H37" s="20" t="s">
        <v>78</v>
      </c>
      <c r="I37" s="21"/>
      <c r="J37" s="20"/>
      <c r="K37" s="21"/>
      <c r="L37" s="21"/>
      <c r="M37" s="21"/>
      <c r="N37" s="21"/>
    </row>
    <row r="38" spans="1:14" x14ac:dyDescent="0.4">
      <c r="A38" s="3" t="s">
        <v>105</v>
      </c>
      <c r="B38" s="3" t="s">
        <v>4</v>
      </c>
      <c r="C38" s="4">
        <v>163</v>
      </c>
      <c r="D38" s="4">
        <f t="shared" ca="1" si="0"/>
        <v>15</v>
      </c>
      <c r="E38" s="59">
        <v>36924</v>
      </c>
    </row>
    <row r="39" spans="1:14" ht="19.5" thickBot="1" x14ac:dyDescent="0.45">
      <c r="A39" s="3" t="s">
        <v>106</v>
      </c>
      <c r="B39" s="3" t="s">
        <v>4</v>
      </c>
      <c r="C39" s="4">
        <v>156</v>
      </c>
      <c r="D39" s="4">
        <f t="shared" ca="1" si="0"/>
        <v>14</v>
      </c>
      <c r="E39" s="59">
        <v>37322</v>
      </c>
      <c r="H39" s="64" t="s">
        <v>130</v>
      </c>
      <c r="I39" s="65"/>
      <c r="J39" s="65"/>
      <c r="K39" s="65"/>
      <c r="L39" s="65"/>
      <c r="M39" s="65"/>
    </row>
    <row r="40" spans="1:14" x14ac:dyDescent="0.4">
      <c r="A40" s="4" t="s">
        <v>38</v>
      </c>
      <c r="B40" s="3" t="s">
        <v>136</v>
      </c>
      <c r="C40" s="5">
        <v>170</v>
      </c>
      <c r="D40" s="4">
        <f t="shared" ca="1" si="0"/>
        <v>25</v>
      </c>
      <c r="E40" s="61">
        <v>33382</v>
      </c>
      <c r="H40" s="66"/>
      <c r="I40" s="66" t="s">
        <v>80</v>
      </c>
      <c r="J40" s="66" t="s">
        <v>132</v>
      </c>
      <c r="K40" s="66" t="s">
        <v>133</v>
      </c>
      <c r="L40" s="66" t="s">
        <v>128</v>
      </c>
      <c r="M40" s="66" t="s">
        <v>137</v>
      </c>
    </row>
    <row r="41" spans="1:14" ht="19.5" thickBot="1" x14ac:dyDescent="0.45">
      <c r="A41" s="4" t="s">
        <v>39</v>
      </c>
      <c r="B41" s="3" t="s">
        <v>136</v>
      </c>
      <c r="C41" s="5">
        <v>166</v>
      </c>
      <c r="D41" s="4">
        <f t="shared" ca="1" si="0"/>
        <v>24</v>
      </c>
      <c r="E41" s="61">
        <v>33641</v>
      </c>
      <c r="H41" s="67" t="s">
        <v>138</v>
      </c>
      <c r="I41" s="68"/>
      <c r="J41" s="69"/>
      <c r="K41" s="69"/>
      <c r="L41" s="68"/>
      <c r="M41" s="70"/>
    </row>
    <row r="42" spans="1:14" x14ac:dyDescent="0.4">
      <c r="A42" s="4" t="s">
        <v>40</v>
      </c>
      <c r="B42" s="3" t="s">
        <v>139</v>
      </c>
      <c r="C42" s="5">
        <v>161</v>
      </c>
      <c r="D42" s="4">
        <f t="shared" ca="1" si="0"/>
        <v>22</v>
      </c>
      <c r="E42" s="61">
        <v>34436</v>
      </c>
    </row>
    <row r="43" spans="1:14" x14ac:dyDescent="0.4">
      <c r="A43" s="4" t="s">
        <v>41</v>
      </c>
      <c r="B43" s="3" t="s">
        <v>136</v>
      </c>
      <c r="C43" s="5">
        <v>158</v>
      </c>
      <c r="D43" s="4">
        <f t="shared" ca="1" si="0"/>
        <v>20</v>
      </c>
      <c r="E43" s="61">
        <v>35102</v>
      </c>
    </row>
    <row r="44" spans="1:14" x14ac:dyDescent="0.4">
      <c r="A44" s="4" t="s">
        <v>42</v>
      </c>
      <c r="B44" s="3" t="s">
        <v>136</v>
      </c>
      <c r="C44" s="5">
        <v>155</v>
      </c>
      <c r="D44" s="4">
        <f t="shared" ca="1" si="0"/>
        <v>23</v>
      </c>
      <c r="E44" s="61">
        <v>34135</v>
      </c>
    </row>
    <row r="45" spans="1:14" x14ac:dyDescent="0.4">
      <c r="A45" s="4" t="s">
        <v>43</v>
      </c>
      <c r="B45" s="3" t="s">
        <v>136</v>
      </c>
      <c r="C45" s="5">
        <v>155</v>
      </c>
      <c r="D45" s="4">
        <f t="shared" ca="1" si="0"/>
        <v>22</v>
      </c>
      <c r="E45" s="61">
        <v>34370</v>
      </c>
    </row>
    <row r="46" spans="1:14" x14ac:dyDescent="0.4">
      <c r="A46" s="4" t="s">
        <v>44</v>
      </c>
      <c r="B46" s="3" t="s">
        <v>136</v>
      </c>
      <c r="C46" s="5">
        <v>152</v>
      </c>
      <c r="D46" s="4">
        <f t="shared" ca="1" si="0"/>
        <v>24</v>
      </c>
      <c r="E46" s="61">
        <v>33761</v>
      </c>
    </row>
    <row r="47" spans="1:14" x14ac:dyDescent="0.4">
      <c r="A47" s="4" t="s">
        <v>45</v>
      </c>
      <c r="B47" s="3" t="s">
        <v>136</v>
      </c>
      <c r="C47" s="5">
        <v>152</v>
      </c>
      <c r="D47" s="4">
        <f t="shared" ca="1" si="0"/>
        <v>22</v>
      </c>
      <c r="E47" s="61">
        <v>34506</v>
      </c>
    </row>
    <row r="48" spans="1:14" x14ac:dyDescent="0.4">
      <c r="A48" s="4" t="s">
        <v>46</v>
      </c>
      <c r="B48" s="3" t="s">
        <v>47</v>
      </c>
      <c r="C48" s="5">
        <v>182</v>
      </c>
      <c r="D48" s="4">
        <f t="shared" ca="1" si="0"/>
        <v>23</v>
      </c>
      <c r="E48" s="61">
        <v>34184</v>
      </c>
    </row>
    <row r="49" spans="1:5" x14ac:dyDescent="0.4">
      <c r="A49" s="4" t="s">
        <v>48</v>
      </c>
      <c r="B49" s="3" t="s">
        <v>47</v>
      </c>
      <c r="C49" s="5">
        <v>166</v>
      </c>
      <c r="D49" s="4">
        <f t="shared" ca="1" si="0"/>
        <v>24</v>
      </c>
      <c r="E49" s="61">
        <v>33788</v>
      </c>
    </row>
    <row r="50" spans="1:5" x14ac:dyDescent="0.4">
      <c r="A50" s="4" t="s">
        <v>49</v>
      </c>
      <c r="B50" s="3" t="s">
        <v>47</v>
      </c>
      <c r="C50" s="5">
        <v>164</v>
      </c>
      <c r="D50" s="4">
        <f t="shared" ca="1" si="0"/>
        <v>24</v>
      </c>
      <c r="E50" s="61">
        <v>33746</v>
      </c>
    </row>
    <row r="51" spans="1:5" x14ac:dyDescent="0.4">
      <c r="A51" s="4" t="s">
        <v>50</v>
      </c>
      <c r="B51" s="3" t="s">
        <v>47</v>
      </c>
      <c r="C51" s="5">
        <v>161</v>
      </c>
      <c r="D51" s="4">
        <f t="shared" ca="1" si="0"/>
        <v>22</v>
      </c>
      <c r="E51" s="61">
        <v>34428</v>
      </c>
    </row>
    <row r="52" spans="1:5" x14ac:dyDescent="0.4">
      <c r="A52" s="4" t="s">
        <v>51</v>
      </c>
      <c r="B52" s="3" t="s">
        <v>47</v>
      </c>
      <c r="C52" s="5">
        <v>159</v>
      </c>
      <c r="D52" s="4">
        <f t="shared" ca="1" si="0"/>
        <v>24</v>
      </c>
      <c r="E52" s="61">
        <v>33841</v>
      </c>
    </row>
    <row r="53" spans="1:5" x14ac:dyDescent="0.4">
      <c r="A53" s="4" t="s">
        <v>52</v>
      </c>
      <c r="B53" s="3" t="s">
        <v>47</v>
      </c>
      <c r="C53" s="5">
        <v>153</v>
      </c>
      <c r="D53" s="4">
        <f t="shared" ca="1" si="0"/>
        <v>25</v>
      </c>
      <c r="E53" s="61">
        <v>33564</v>
      </c>
    </row>
    <row r="54" spans="1:5" x14ac:dyDescent="0.4">
      <c r="A54" s="4" t="s">
        <v>53</v>
      </c>
      <c r="B54" s="3" t="s">
        <v>47</v>
      </c>
      <c r="C54" s="5">
        <v>150</v>
      </c>
      <c r="D54" s="4">
        <f t="shared" ca="1" si="0"/>
        <v>24</v>
      </c>
      <c r="E54" s="61">
        <v>33669</v>
      </c>
    </row>
    <row r="55" spans="1:5" x14ac:dyDescent="0.4">
      <c r="A55" s="4" t="s">
        <v>54</v>
      </c>
      <c r="B55" s="3" t="s">
        <v>97</v>
      </c>
      <c r="C55" s="5">
        <v>162</v>
      </c>
      <c r="D55" s="4">
        <f t="shared" ca="1" si="0"/>
        <v>22</v>
      </c>
      <c r="E55" s="61">
        <v>34547</v>
      </c>
    </row>
    <row r="56" spans="1:5" x14ac:dyDescent="0.4">
      <c r="A56" s="4" t="s">
        <v>55</v>
      </c>
      <c r="B56" s="3" t="s">
        <v>97</v>
      </c>
      <c r="C56" s="5">
        <v>159</v>
      </c>
      <c r="D56" s="4">
        <f t="shared" ca="1" si="0"/>
        <v>21</v>
      </c>
      <c r="E56" s="61">
        <v>34696</v>
      </c>
    </row>
    <row r="57" spans="1:5" x14ac:dyDescent="0.4">
      <c r="A57" s="4" t="s">
        <v>56</v>
      </c>
      <c r="B57" s="3" t="s">
        <v>97</v>
      </c>
      <c r="C57" s="5">
        <v>159</v>
      </c>
      <c r="D57" s="4">
        <f t="shared" ca="1" si="0"/>
        <v>19</v>
      </c>
      <c r="E57" s="61">
        <v>35585</v>
      </c>
    </row>
    <row r="58" spans="1:5" x14ac:dyDescent="0.4">
      <c r="A58" s="4" t="s">
        <v>57</v>
      </c>
      <c r="B58" s="3" t="s">
        <v>97</v>
      </c>
      <c r="C58" s="5">
        <v>159</v>
      </c>
      <c r="D58" s="4">
        <f t="shared" ca="1" si="0"/>
        <v>18</v>
      </c>
      <c r="E58" s="61">
        <v>35891</v>
      </c>
    </row>
    <row r="59" spans="1:5" x14ac:dyDescent="0.4">
      <c r="A59" s="4" t="s">
        <v>58</v>
      </c>
      <c r="B59" s="3" t="s">
        <v>97</v>
      </c>
      <c r="C59" s="5">
        <v>162</v>
      </c>
      <c r="D59" s="4">
        <f t="shared" ca="1" si="0"/>
        <v>18</v>
      </c>
      <c r="E59" s="61">
        <v>36098</v>
      </c>
    </row>
    <row r="60" spans="1:5" x14ac:dyDescent="0.4">
      <c r="A60" s="4" t="s">
        <v>59</v>
      </c>
      <c r="B60" s="3" t="s">
        <v>140</v>
      </c>
      <c r="C60" s="5">
        <v>155</v>
      </c>
      <c r="D60" s="4">
        <f t="shared" ca="1" si="0"/>
        <v>21</v>
      </c>
      <c r="E60" s="61">
        <v>34770</v>
      </c>
    </row>
    <row r="61" spans="1:5" x14ac:dyDescent="0.4">
      <c r="A61" s="4" t="s">
        <v>60</v>
      </c>
      <c r="B61" s="3" t="s">
        <v>140</v>
      </c>
      <c r="C61" s="5">
        <v>153</v>
      </c>
      <c r="D61" s="4">
        <f t="shared" ca="1" si="0"/>
        <v>20</v>
      </c>
      <c r="E61" s="61">
        <v>35387</v>
      </c>
    </row>
    <row r="62" spans="1:5" x14ac:dyDescent="0.4">
      <c r="A62" s="4" t="s">
        <v>61</v>
      </c>
      <c r="B62" s="3" t="s">
        <v>97</v>
      </c>
      <c r="C62" s="5">
        <v>154</v>
      </c>
      <c r="D62" s="4">
        <f t="shared" ca="1" si="0"/>
        <v>19</v>
      </c>
      <c r="E62" s="61">
        <v>35757</v>
      </c>
    </row>
    <row r="63" spans="1:5" x14ac:dyDescent="0.4">
      <c r="A63" s="4" t="s">
        <v>62</v>
      </c>
      <c r="B63" s="3" t="s">
        <v>97</v>
      </c>
      <c r="C63" s="5">
        <v>160</v>
      </c>
      <c r="D63" s="4">
        <f t="shared" ca="1" si="0"/>
        <v>19</v>
      </c>
      <c r="E63" s="61">
        <v>35753</v>
      </c>
    </row>
    <row r="64" spans="1:5" x14ac:dyDescent="0.4">
      <c r="A64" s="4" t="s">
        <v>107</v>
      </c>
      <c r="B64" s="3" t="s">
        <v>97</v>
      </c>
      <c r="C64" s="5">
        <v>162</v>
      </c>
      <c r="D64" s="4">
        <f t="shared" ca="1" si="0"/>
        <v>18</v>
      </c>
      <c r="E64" s="61">
        <v>35958</v>
      </c>
    </row>
    <row r="65" spans="1:5" x14ac:dyDescent="0.4">
      <c r="A65" s="4" t="s">
        <v>108</v>
      </c>
      <c r="B65" s="3" t="s">
        <v>97</v>
      </c>
      <c r="C65" s="5">
        <v>163</v>
      </c>
      <c r="D65" s="4">
        <f t="shared" ca="1" si="0"/>
        <v>17</v>
      </c>
      <c r="E65" s="61">
        <v>36245</v>
      </c>
    </row>
    <row r="66" spans="1:5" x14ac:dyDescent="0.4">
      <c r="A66" s="4" t="s">
        <v>109</v>
      </c>
      <c r="B66" s="3" t="s">
        <v>97</v>
      </c>
      <c r="C66" s="5">
        <v>154</v>
      </c>
      <c r="D66" s="4">
        <f t="shared" ref="D66:D73" ca="1" si="1">DATEDIF(E66,TODAY(),"y")</f>
        <v>15</v>
      </c>
      <c r="E66" s="61">
        <v>37039</v>
      </c>
    </row>
    <row r="67" spans="1:5" x14ac:dyDescent="0.4">
      <c r="A67" s="4" t="s">
        <v>110</v>
      </c>
      <c r="B67" s="3" t="s">
        <v>97</v>
      </c>
      <c r="C67" s="5">
        <v>150</v>
      </c>
      <c r="D67" s="4">
        <f t="shared" ca="1" si="1"/>
        <v>17</v>
      </c>
      <c r="E67" s="61">
        <v>36457</v>
      </c>
    </row>
    <row r="68" spans="1:5" x14ac:dyDescent="0.4">
      <c r="A68" s="4" t="s">
        <v>111</v>
      </c>
      <c r="B68" s="3" t="s">
        <v>97</v>
      </c>
      <c r="C68" s="5">
        <v>160</v>
      </c>
      <c r="D68" s="4">
        <f t="shared" ca="1" si="1"/>
        <v>13</v>
      </c>
      <c r="E68" s="61">
        <v>37916</v>
      </c>
    </row>
    <row r="69" spans="1:5" x14ac:dyDescent="0.4">
      <c r="A69" s="4" t="s">
        <v>63</v>
      </c>
      <c r="B69" s="3" t="s">
        <v>113</v>
      </c>
      <c r="C69" s="5">
        <v>160</v>
      </c>
      <c r="D69" s="4">
        <f t="shared" ca="1" si="1"/>
        <v>22</v>
      </c>
      <c r="E69" s="61">
        <v>34426</v>
      </c>
    </row>
    <row r="70" spans="1:5" x14ac:dyDescent="0.4">
      <c r="A70" s="4" t="s">
        <v>64</v>
      </c>
      <c r="B70" s="3" t="s">
        <v>113</v>
      </c>
      <c r="C70" s="5">
        <v>161</v>
      </c>
      <c r="D70" s="4">
        <f t="shared" ca="1" si="1"/>
        <v>21</v>
      </c>
      <c r="E70" s="61">
        <v>34882</v>
      </c>
    </row>
    <row r="71" spans="1:5" x14ac:dyDescent="0.4">
      <c r="A71" s="4" t="s">
        <v>65</v>
      </c>
      <c r="B71" s="3" t="s">
        <v>113</v>
      </c>
      <c r="C71" s="5">
        <v>156</v>
      </c>
      <c r="D71" s="4">
        <f t="shared" ca="1" si="1"/>
        <v>19</v>
      </c>
      <c r="E71" s="61">
        <v>35541</v>
      </c>
    </row>
    <row r="72" spans="1:5" x14ac:dyDescent="0.4">
      <c r="A72" s="4" t="s">
        <v>66</v>
      </c>
      <c r="B72" s="3" t="s">
        <v>141</v>
      </c>
      <c r="C72" s="5">
        <v>154</v>
      </c>
      <c r="D72" s="4">
        <f t="shared" ca="1" si="1"/>
        <v>17</v>
      </c>
      <c r="E72" s="61">
        <v>36130</v>
      </c>
    </row>
    <row r="73" spans="1:5" x14ac:dyDescent="0.4">
      <c r="A73" s="4" t="s">
        <v>67</v>
      </c>
      <c r="B73" s="3" t="s">
        <v>113</v>
      </c>
      <c r="C73" s="5">
        <v>163</v>
      </c>
      <c r="D73" s="4">
        <f t="shared" ca="1" si="1"/>
        <v>17</v>
      </c>
      <c r="E73" s="61">
        <v>36159</v>
      </c>
    </row>
  </sheetData>
  <phoneticPr fontId="3"/>
  <conditionalFormatting sqref="M14:N14">
    <cfRule type="expression" dxfId="9" priority="9">
      <formula>M14&lt;0.01</formula>
    </cfRule>
    <cfRule type="expression" dxfId="8" priority="10">
      <formula>M14&lt;0.05</formula>
    </cfRule>
  </conditionalFormatting>
  <conditionalFormatting sqref="M35">
    <cfRule type="expression" dxfId="7" priority="7">
      <formula>M35&lt;0.01</formula>
    </cfRule>
    <cfRule type="expression" dxfId="6" priority="8">
      <formula>M35&lt;0.05</formula>
    </cfRule>
  </conditionalFormatting>
  <conditionalFormatting sqref="N35">
    <cfRule type="expression" dxfId="5" priority="5">
      <formula>N35&lt;0.01</formula>
    </cfRule>
    <cfRule type="expression" dxfId="4" priority="6">
      <formula>N35&lt;0.05</formula>
    </cfRule>
  </conditionalFormatting>
  <conditionalFormatting sqref="M41">
    <cfRule type="expression" dxfId="3" priority="3">
      <formula>$M41&lt;0.01</formula>
    </cfRule>
    <cfRule type="expression" dxfId="2" priority="4">
      <formula>$M41&lt;0.05</formula>
    </cfRule>
  </conditionalFormatting>
  <conditionalFormatting sqref="M20">
    <cfRule type="expression" dxfId="1" priority="1">
      <formula>$M20&lt;0.01</formula>
    </cfRule>
    <cfRule type="expression" dxfId="0" priority="2">
      <formula>$M20&lt;0.05</formula>
    </cfRule>
  </conditionalFormatting>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54</vt:i4>
      </vt:variant>
    </vt:vector>
  </HeadingPairs>
  <TitlesOfParts>
    <vt:vector size="61" baseType="lpstr">
      <vt:lpstr>分散分析の位置</vt:lpstr>
      <vt:lpstr>分析手法と用語</vt:lpstr>
      <vt:lpstr>2学部スマホ利用時間</vt:lpstr>
      <vt:lpstr>学部スマホ利用時間</vt:lpstr>
      <vt:lpstr>回生間スマホ利用時間</vt:lpstr>
      <vt:lpstr>学部回生スマホ利用時間</vt:lpstr>
      <vt:lpstr>身長と年齢</vt:lpstr>
      <vt:lpstr>'2学部スマホ利用時間'!F</vt:lpstr>
      <vt:lpstr>学部スマホ利用時間!F</vt:lpstr>
      <vt:lpstr>学部スマホ利用時間!LeveneのF</vt:lpstr>
      <vt:lpstr>学部スマホ利用時間!P値_F</vt:lpstr>
      <vt:lpstr>'2学部スマホ利用時間'!t値</vt:lpstr>
      <vt:lpstr>'2学部スマホ利用時間'!因子</vt:lpstr>
      <vt:lpstr>学部スマホ利用時間!因子</vt:lpstr>
      <vt:lpstr>'2学部スマホ利用時間'!因子間偏差平方</vt:lpstr>
      <vt:lpstr>学部スマホ利用時間!因子間偏差平方</vt:lpstr>
      <vt:lpstr>'2学部スマホ利用時間'!因子自由度</vt:lpstr>
      <vt:lpstr>学部スマホ利用時間!因子自由度</vt:lpstr>
      <vt:lpstr>'2学部スマホ利用時間'!因子内偏差平方</vt:lpstr>
      <vt:lpstr>学部スマホ利用時間!因子内偏差平方</vt:lpstr>
      <vt:lpstr>'2学部スマホ利用時間'!因子分散</vt:lpstr>
      <vt:lpstr>学部スマホ利用時間!因子分散</vt:lpstr>
      <vt:lpstr>'2学部スマホ利用時間'!因子別概要</vt:lpstr>
      <vt:lpstr>学部スマホ利用時間!因子別概要</vt:lpstr>
      <vt:lpstr>'2学部スマホ利用時間'!因子変動</vt:lpstr>
      <vt:lpstr>学部スマホ利用時間!因子変動</vt:lpstr>
      <vt:lpstr>学部スマホ利用時間!概要</vt:lpstr>
      <vt:lpstr>'2学部スマホ利用時間'!学部</vt:lpstr>
      <vt:lpstr>学部スマホ利用時間!学部</vt:lpstr>
      <vt:lpstr>'2学部スマホ利用時間'!共通分散</vt:lpstr>
      <vt:lpstr>学部スマホ利用時間!経済学部データ数</vt:lpstr>
      <vt:lpstr>'2学部スマホ利用時間'!合計自由度</vt:lpstr>
      <vt:lpstr>学部スマホ利用時間!合計自由度</vt:lpstr>
      <vt:lpstr>'2学部スマホ利用時間'!合計変動</vt:lpstr>
      <vt:lpstr>学部スマホ利用時間!合計変動</vt:lpstr>
      <vt:lpstr>'2学部スマホ利用時間'!残差自由度</vt:lpstr>
      <vt:lpstr>学部スマホ利用時間!残差自由度</vt:lpstr>
      <vt:lpstr>'2学部スマホ利用時間'!残差分散</vt:lpstr>
      <vt:lpstr>学部スマホ利用時間!残差分散</vt:lpstr>
      <vt:lpstr>'2学部スマホ利用時間'!残差変動</vt:lpstr>
      <vt:lpstr>学部スマホ利用時間!残差変動</vt:lpstr>
      <vt:lpstr>'2学部スマホ利用時間'!自由度φ</vt:lpstr>
      <vt:lpstr>'2学部スマホ利用時間'!社会学部データ数</vt:lpstr>
      <vt:lpstr>学部スマホ利用時間!社会学部データ数</vt:lpstr>
      <vt:lpstr>'2学部スマホ利用時間'!社会学部平均</vt:lpstr>
      <vt:lpstr>学部スマホ利用時間!社会学部平均</vt:lpstr>
      <vt:lpstr>'2学部スマホ利用時間'!全データ数</vt:lpstr>
      <vt:lpstr>学部スマホ利用時間!全データ数</vt:lpstr>
      <vt:lpstr>'2学部スマホ利用時間'!全体偏差平方</vt:lpstr>
      <vt:lpstr>学部スマホ利用時間!全体偏差平方</vt:lpstr>
      <vt:lpstr>'2学部スマホ利用時間'!全平均</vt:lpstr>
      <vt:lpstr>学部スマホ利用時間!全平均</vt:lpstr>
      <vt:lpstr>'2学部スマホ利用時間'!標準誤差SE</vt:lpstr>
      <vt:lpstr>学部スマホ利用時間!文学部データ数</vt:lpstr>
      <vt:lpstr>学部スマホ利用時間!法学部データ数</vt:lpstr>
      <vt:lpstr>'2学部スマホ利用時間'!利用時間</vt:lpstr>
      <vt:lpstr>学部スマホ利用時間!利用時間</vt:lpstr>
      <vt:lpstr>'2学部スマホ利用時間'!理工学部データ数</vt:lpstr>
      <vt:lpstr>学部スマホ利用時間!理工学部データ数</vt:lpstr>
      <vt:lpstr>'2学部スマホ利用時間'!理工学部平均</vt:lpstr>
      <vt:lpstr>学部スマホ利用時間!理工学部平均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Hatano Shinsuke</dc:creator>
  <cp:lastModifiedBy>HATANO Shinsuke</cp:lastModifiedBy>
  <dcterms:created xsi:type="dcterms:W3CDTF">2015-11-09T12:16:43Z</dcterms:created>
  <dcterms:modified xsi:type="dcterms:W3CDTF">2016-11-30T07:57:56Z</dcterms:modified>
</cp:coreProperties>
</file>